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3620" windowHeight="8445" tabRatio="875" firstSheet="3" activeTab="9"/>
  </bookViews>
  <sheets>
    <sheet name="1.Costi acquisto materie prime" sheetId="1" r:id="rId1"/>
    <sheet name="1.1Solo per agro-pellet" sheetId="10" r:id="rId2"/>
    <sheet name="2.Costi di pre-trattamento" sheetId="2" r:id="rId3"/>
    <sheet name="3.Costi del personale" sheetId="3" r:id="rId4"/>
    <sheet name="4.Costi di produzione" sheetId="4" r:id="rId5"/>
    <sheet name="5.Investimenti" sheetId="5" r:id="rId6"/>
    <sheet name="6.Profitto minimo" sheetId="6" r:id="rId7"/>
    <sheet name="7.Prezzo di vendita minimo" sheetId="7" r:id="rId8"/>
    <sheet name="8.Valutazione dell competitivit" sheetId="8" r:id="rId9"/>
    <sheet name="9.Profitto" sheetId="9" r:id="rId10"/>
  </sheets>
  <externalReferences>
    <externalReference r:id="rId11"/>
    <externalReference r:id="rId12"/>
  </externalReferences>
  <definedNames>
    <definedName name="_ftnref1" localSheetId="0">'[1]1'!#REF!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" i="8" l="1"/>
  <c r="C27" i="8"/>
  <c r="C11" i="7"/>
  <c r="L9" i="4"/>
  <c r="K9" i="4"/>
  <c r="J9" i="4"/>
  <c r="J15" i="10" l="1"/>
  <c r="J14" i="10"/>
  <c r="J13" i="10"/>
  <c r="J12" i="10"/>
  <c r="J11" i="10"/>
  <c r="J10" i="10"/>
  <c r="E11" i="4"/>
  <c r="G66" i="2" l="1"/>
  <c r="G67" i="2"/>
  <c r="G68" i="2"/>
  <c r="G69" i="2"/>
  <c r="G70" i="2"/>
  <c r="G65" i="2"/>
  <c r="G63" i="2"/>
  <c r="G62" i="2"/>
  <c r="G61" i="2"/>
  <c r="G60" i="2"/>
  <c r="G59" i="2"/>
  <c r="G58" i="2"/>
  <c r="E11" i="5" l="1"/>
  <c r="E12" i="5"/>
  <c r="E13" i="5"/>
  <c r="H6" i="10"/>
  <c r="E6" i="10"/>
  <c r="N23" i="10" l="1"/>
  <c r="N22" i="10"/>
  <c r="N21" i="10"/>
  <c r="N20" i="10"/>
  <c r="N19" i="10"/>
  <c r="N18" i="10"/>
  <c r="N17" i="10"/>
  <c r="N16" i="10"/>
  <c r="M15" i="10"/>
  <c r="G15" i="10"/>
  <c r="N15" i="10" s="1"/>
  <c r="M14" i="10"/>
  <c r="G14" i="10"/>
  <c r="M13" i="10"/>
  <c r="G13" i="10"/>
  <c r="M12" i="10"/>
  <c r="G12" i="10"/>
  <c r="N12" i="10" s="1"/>
  <c r="L11" i="10"/>
  <c r="K11" i="10"/>
  <c r="H11" i="10"/>
  <c r="F11" i="10"/>
  <c r="E11" i="10"/>
  <c r="M10" i="10"/>
  <c r="G10" i="10"/>
  <c r="N10" i="10" s="1"/>
  <c r="N9" i="10"/>
  <c r="N14" i="10" l="1"/>
  <c r="G11" i="10"/>
  <c r="M11" i="10"/>
  <c r="N13" i="10"/>
  <c r="E16" i="9"/>
  <c r="D9" i="9"/>
  <c r="D18" i="9" s="1"/>
  <c r="D27" i="8"/>
  <c r="H27" i="8" s="1"/>
  <c r="J18" i="8"/>
  <c r="F18" i="8"/>
  <c r="J17" i="8"/>
  <c r="F17" i="8"/>
  <c r="J16" i="8"/>
  <c r="F16" i="8"/>
  <c r="J15" i="8"/>
  <c r="F15" i="8"/>
  <c r="G11" i="8"/>
  <c r="F11" i="8"/>
  <c r="H11" i="7"/>
  <c r="D11" i="7"/>
  <c r="E13" i="9" s="1"/>
  <c r="F13" i="9" s="1"/>
  <c r="G13" i="9" s="1"/>
  <c r="H13" i="9" s="1"/>
  <c r="I13" i="9" s="1"/>
  <c r="J13" i="9" s="1"/>
  <c r="K13" i="9" s="1"/>
  <c r="L13" i="9" s="1"/>
  <c r="M13" i="9" s="1"/>
  <c r="N13" i="9" s="1"/>
  <c r="E10" i="5"/>
  <c r="E14" i="5" s="1"/>
  <c r="G11" i="7" s="1"/>
  <c r="C11" i="4"/>
  <c r="G29" i="3"/>
  <c r="F29" i="3"/>
  <c r="E29" i="3"/>
  <c r="E20" i="3"/>
  <c r="E11" i="3"/>
  <c r="C64" i="2"/>
  <c r="C57" i="2"/>
  <c r="E39" i="2"/>
  <c r="D39" i="2"/>
  <c r="E28" i="2"/>
  <c r="D28" i="2"/>
  <c r="I25" i="2"/>
  <c r="F68" i="2" s="1"/>
  <c r="F25" i="2"/>
  <c r="F61" i="2" s="1"/>
  <c r="G23" i="2"/>
  <c r="D23" i="2"/>
  <c r="F11" i="2"/>
  <c r="D11" i="2"/>
  <c r="N15" i="1"/>
  <c r="E14" i="1"/>
  <c r="D70" i="2" s="1"/>
  <c r="E13" i="1"/>
  <c r="D63" i="2" s="1"/>
  <c r="F16" i="9" l="1"/>
  <c r="E18" i="9"/>
  <c r="L13" i="1"/>
  <c r="E60" i="2"/>
  <c r="I60" i="2" s="1"/>
  <c r="E58" i="2"/>
  <c r="I58" i="2" s="1"/>
  <c r="E70" i="2"/>
  <c r="I70" i="2" s="1"/>
  <c r="J70" i="2" s="1"/>
  <c r="E59" i="2"/>
  <c r="I59" i="2" s="1"/>
  <c r="E66" i="2"/>
  <c r="E61" i="2"/>
  <c r="I61" i="2" s="1"/>
  <c r="J61" i="2" s="1"/>
  <c r="E67" i="2"/>
  <c r="I67" i="2" s="1"/>
  <c r="E62" i="2"/>
  <c r="I62" i="2" s="1"/>
  <c r="E63" i="2"/>
  <c r="I63" i="2" s="1"/>
  <c r="J63" i="2" s="1"/>
  <c r="E68" i="2"/>
  <c r="I68" i="2" s="1"/>
  <c r="J68" i="2" s="1"/>
  <c r="E69" i="2"/>
  <c r="E65" i="2"/>
  <c r="I65" i="2" s="1"/>
  <c r="H68" i="2"/>
  <c r="H63" i="2"/>
  <c r="H69" i="2"/>
  <c r="H58" i="2"/>
  <c r="H61" i="2"/>
  <c r="H62" i="2"/>
  <c r="H70" i="2"/>
  <c r="H65" i="2"/>
  <c r="H59" i="2"/>
  <c r="H60" i="2"/>
  <c r="H66" i="2"/>
  <c r="H67" i="2"/>
  <c r="H14" i="1"/>
  <c r="D68" i="2" s="1"/>
  <c r="H13" i="1"/>
  <c r="D61" i="2" s="1"/>
  <c r="H29" i="3"/>
  <c r="E12" i="9" s="1"/>
  <c r="F12" i="9" s="1"/>
  <c r="G12" i="9" s="1"/>
  <c r="H12" i="9" s="1"/>
  <c r="I12" i="9" s="1"/>
  <c r="J12" i="9" s="1"/>
  <c r="K12" i="9" s="1"/>
  <c r="L12" i="9" s="1"/>
  <c r="M12" i="9" s="1"/>
  <c r="N12" i="9" s="1"/>
  <c r="N11" i="10"/>
  <c r="F11" i="4"/>
  <c r="G16" i="9"/>
  <c r="O13" i="1"/>
  <c r="J13" i="1"/>
  <c r="D62" i="2" s="1"/>
  <c r="E15" i="1"/>
  <c r="D19" i="9"/>
  <c r="L14" i="1"/>
  <c r="J14" i="1"/>
  <c r="D69" i="2" s="1"/>
  <c r="I69" i="2" s="1"/>
  <c r="J69" i="2" s="1"/>
  <c r="C22" i="9" l="1"/>
  <c r="F19" i="9"/>
  <c r="E23" i="9"/>
  <c r="E19" i="9"/>
  <c r="C24" i="9" s="1"/>
  <c r="D67" i="2"/>
  <c r="D66" i="2"/>
  <c r="I66" i="2" s="1"/>
  <c r="J66" i="2" s="1"/>
  <c r="D65" i="2"/>
  <c r="J65" i="2" s="1"/>
  <c r="J67" i="2"/>
  <c r="J60" i="2"/>
  <c r="J58" i="2"/>
  <c r="J71" i="2" s="1"/>
  <c r="J62" i="2"/>
  <c r="D58" i="2"/>
  <c r="D59" i="2"/>
  <c r="J59" i="2" s="1"/>
  <c r="D60" i="2"/>
  <c r="O14" i="1"/>
  <c r="O15" i="1" s="1"/>
  <c r="H16" i="9"/>
  <c r="L15" i="1"/>
  <c r="I16" i="9" l="1"/>
  <c r="D11" i="4"/>
  <c r="E10" i="9"/>
  <c r="E11" i="9" l="1"/>
  <c r="F11" i="9" s="1"/>
  <c r="G11" i="9" s="1"/>
  <c r="H11" i="9" s="1"/>
  <c r="I11" i="9" s="1"/>
  <c r="J11" i="9" s="1"/>
  <c r="K11" i="9" s="1"/>
  <c r="L11" i="9" s="1"/>
  <c r="M11" i="9" s="1"/>
  <c r="N11" i="9" s="1"/>
  <c r="G11" i="4"/>
  <c r="F10" i="9"/>
  <c r="J16" i="9"/>
  <c r="K16" i="9" l="1"/>
  <c r="E11" i="7"/>
  <c r="I11" i="7" s="1"/>
  <c r="G10" i="9"/>
  <c r="F18" i="9"/>
  <c r="F27" i="8" l="1"/>
  <c r="G27" i="8" s="1"/>
  <c r="H11" i="8"/>
  <c r="L16" i="9"/>
  <c r="J27" i="8"/>
  <c r="I27" i="8"/>
  <c r="H10" i="9"/>
  <c r="G18" i="9"/>
  <c r="M19" i="9"/>
  <c r="C21" i="9"/>
  <c r="G19" i="9"/>
  <c r="J19" i="9"/>
  <c r="I19" i="9"/>
  <c r="K19" i="9"/>
  <c r="H19" i="9"/>
  <c r="L19" i="9"/>
  <c r="N19" i="9"/>
  <c r="M16" i="9" l="1"/>
  <c r="I10" i="9"/>
  <c r="H18" i="9"/>
  <c r="N16" i="9" l="1"/>
  <c r="J10" i="9"/>
  <c r="I18" i="9"/>
  <c r="K10" i="9" l="1"/>
  <c r="J18" i="9"/>
  <c r="L10" i="9" l="1"/>
  <c r="K18" i="9"/>
  <c r="M10" i="9" l="1"/>
  <c r="L18" i="9"/>
  <c r="N10" i="9" l="1"/>
  <c r="N18" i="9" s="1"/>
  <c r="M18" i="9"/>
</calcChain>
</file>

<file path=xl/comments1.xml><?xml version="1.0" encoding="utf-8"?>
<comments xmlns="http://schemas.openxmlformats.org/spreadsheetml/2006/main">
  <authors>
    <author>Chiara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
Inserire tutti gli scenari necessari in base al tipo di materia prima, qualità e formato del prodotto finale ecc... </t>
        </r>
      </text>
    </comment>
  </commentList>
</comments>
</file>

<file path=xl/comments2.xml><?xml version="1.0" encoding="utf-8"?>
<comments xmlns="http://schemas.openxmlformats.org/spreadsheetml/2006/main">
  <authors>
    <author>Eva López Hernandez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>Eva López Hernandez:</t>
        </r>
        <r>
          <rPr>
            <sz val="9"/>
            <color indexed="81"/>
            <rFont val="Tahoma"/>
            <family val="2"/>
          </rPr>
          <t xml:space="preserve">
Agire sulle percentuali per raggiungere un composto che soddisfi i requisiti di un agro-pellet di tipo A o B</t>
        </r>
      </text>
    </comment>
    <comment ref="N9" authorId="0">
      <text>
        <r>
          <rPr>
            <b/>
            <sz val="9"/>
            <color indexed="81"/>
            <rFont val="Tahoma"/>
            <family val="2"/>
          </rPr>
          <t>Eva López Hernandez:</t>
        </r>
        <r>
          <rPr>
            <sz val="9"/>
            <color indexed="81"/>
            <rFont val="Tahoma"/>
            <family val="2"/>
          </rPr>
          <t xml:space="preserve">
Questo deve essere 100 %</t>
        </r>
      </text>
    </comment>
  </commentList>
</comments>
</file>

<file path=xl/comments3.xml><?xml version="1.0" encoding="utf-8"?>
<comments xmlns="http://schemas.openxmlformats.org/spreadsheetml/2006/main">
  <authors>
    <author>Chiara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
Inserire solo le operazioni necessarie per ogni tipo di materia prima. Cancellate le altre</t>
        </r>
      </text>
    </comment>
    <comment ref="C23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
Inserire solo le operazioni che consuma combustibile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
Inserire solo le operazioni in cui è necessario un operatore.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 Inserire solo le operazioni necessarie per ogni tipo di materia prima. Cancellate le altre.</t>
        </r>
      </text>
    </comment>
    <comment ref="C66" authorId="0">
      <text>
        <r>
          <rPr>
            <b/>
            <sz val="9"/>
            <color indexed="81"/>
            <rFont val="Tahoma"/>
            <family val="2"/>
          </rPr>
          <t>Chiara:</t>
        </r>
        <r>
          <rPr>
            <sz val="9"/>
            <color indexed="81"/>
            <rFont val="Tahoma"/>
            <family val="2"/>
          </rPr>
          <t xml:space="preserve">
Inserire solo le operazioni necessarie per ogni tipo di materia prima. Cancellate le altre.</t>
        </r>
      </text>
    </comment>
  </commentList>
</comments>
</file>

<file path=xl/sharedStrings.xml><?xml version="1.0" encoding="utf-8"?>
<sst xmlns="http://schemas.openxmlformats.org/spreadsheetml/2006/main" count="420" uniqueCount="222">
  <si>
    <t>STUDIO DI FATTIBILITA' ECONOMICA</t>
  </si>
  <si>
    <t>1. COSTI ACQUISTO MATERIE PRIME</t>
  </si>
  <si>
    <t>SCENARIO 1</t>
  </si>
  <si>
    <t>PRODOTTO FINALE</t>
  </si>
  <si>
    <t>MATERIE PRIME</t>
  </si>
  <si>
    <t>Produzione annuale attesa</t>
  </si>
  <si>
    <t>Tipo di residuo</t>
  </si>
  <si>
    <t>Percentuale</t>
  </si>
  <si>
    <t>Quantità materie prime</t>
  </si>
  <si>
    <t>Prezzo</t>
  </si>
  <si>
    <t>Costi di trasporto</t>
  </si>
  <si>
    <t>Costo totale</t>
  </si>
  <si>
    <t>%</t>
  </si>
  <si>
    <t>t</t>
  </si>
  <si>
    <t>€/t</t>
  </si>
  <si>
    <t>Totale</t>
  </si>
  <si>
    <t>2. COSTI DI PRE-TRATTAMENTO</t>
  </si>
  <si>
    <t>ANALISI PRELIMINARE</t>
  </si>
  <si>
    <t>Tipo di operazione</t>
  </si>
  <si>
    <t>Stoccaggio materie prime</t>
  </si>
  <si>
    <t>Movimentazione</t>
  </si>
  <si>
    <t>Essiccazione</t>
  </si>
  <si>
    <t>Macinatura + pellettazione</t>
  </si>
  <si>
    <t>Stoccaggio prodotto finale</t>
  </si>
  <si>
    <t>COSTI GESTIONALI: RISCALDAMENTO</t>
  </si>
  <si>
    <t>COSTI GESTIONALI: ELETTRICI</t>
  </si>
  <si>
    <t>Costi elettricità
€/t</t>
  </si>
  <si>
    <t>COSTI GESTIONALI: PERSONALE</t>
  </si>
  <si>
    <t>3. COSTI DEL PERSONALE</t>
  </si>
  <si>
    <t>MANUTENZIONE*</t>
  </si>
  <si>
    <t>Ore annue lavorate</t>
  </si>
  <si>
    <t>Costo orario</t>
  </si>
  <si>
    <t>PERSONALE DI SUPPORTO</t>
  </si>
  <si>
    <t>GENERAL MANAGER</t>
  </si>
  <si>
    <t>COMMERCIALE</t>
  </si>
  <si>
    <t>AMMINISTRAZIONE</t>
  </si>
  <si>
    <t>% impegata nell'attività</t>
  </si>
  <si>
    <t>4. COSTI DI PRODUZIONE</t>
  </si>
  <si>
    <t>Tipo di biomassa solida</t>
  </si>
  <si>
    <t>Quantità prodotta</t>
  </si>
  <si>
    <t>Costi totali</t>
  </si>
  <si>
    <t>Costo di produzione</t>
  </si>
  <si>
    <t>Percentuale di contribuzione (%)</t>
  </si>
  <si>
    <t>Costi di acquisto</t>
  </si>
  <si>
    <t>Costi di pre-trattamento</t>
  </si>
  <si>
    <t>Costi del personale</t>
  </si>
  <si>
    <t>Inserire il “Tipo di biomassa solida”</t>
  </si>
  <si>
    <t>5. INVESTIMENTI</t>
  </si>
  <si>
    <t>Voce di investimento</t>
  </si>
  <si>
    <t>Costi di investimento</t>
  </si>
  <si>
    <t>Anni di ammortamento</t>
  </si>
  <si>
    <t>Quota di ammortamento</t>
  </si>
  <si>
    <t>€</t>
  </si>
  <si>
    <t>6. PROFITTO MINIMO</t>
  </si>
  <si>
    <t>Profitto minimo</t>
  </si>
  <si>
    <t>€/t*</t>
  </si>
  <si>
    <t>STUDIO DI FATTIBILTA' ECONOMICA</t>
  </si>
  <si>
    <t>7. PREZZO DI VENDITA MINIMO</t>
  </si>
  <si>
    <t>Quantità</t>
  </si>
  <si>
    <t>Costo di trasporto*</t>
  </si>
  <si>
    <t>Prezzo di vendita minimo</t>
  </si>
  <si>
    <t>*Al fine di comparare il prodotto finale con i concorrenti, il prezzo di vendita minimo alcune volte può includere i costi di trasporto al consumatore.</t>
  </si>
  <si>
    <t>8. VALUTAZIONE DELLA COMPETITIVITA'</t>
  </si>
  <si>
    <t>Prodotto</t>
  </si>
  <si>
    <t>PCI
kWh/kg db</t>
  </si>
  <si>
    <t>Contenuto di ceneri
(w-%db)</t>
  </si>
  <si>
    <t>PCI
kWh/kg ar</t>
  </si>
  <si>
    <t>CONCORRENTI</t>
  </si>
  <si>
    <t>Prezzo
€/t</t>
  </si>
  <si>
    <t>PCI
kWh/t ar</t>
  </si>
  <si>
    <t>Prezzo
€/kWh</t>
  </si>
  <si>
    <t>Trasporto
€/t</t>
  </si>
  <si>
    <t>Tasse
(incluse o no)</t>
  </si>
  <si>
    <t>included</t>
  </si>
  <si>
    <t>not included</t>
  </si>
  <si>
    <t>PREZZO DI MERCATO DEL PRODOTTO</t>
  </si>
  <si>
    <t>Quantità
t/yr</t>
  </si>
  <si>
    <t>Prezzo di mercato del prodotto
€/t</t>
  </si>
  <si>
    <t>Prezzo di vendita minimo
€/t</t>
  </si>
  <si>
    <t>Profitto reale al prezzo di mercato
€/t</t>
  </si>
  <si>
    <t>Ricavo totale
€/yr</t>
  </si>
  <si>
    <t>Anni</t>
  </si>
  <si>
    <t>Anno 0</t>
  </si>
  <si>
    <t>Anno 1</t>
  </si>
  <si>
    <t>Anno 2</t>
  </si>
  <si>
    <t>Anno 3</t>
  </si>
  <si>
    <t>Anno 4</t>
  </si>
  <si>
    <t>Anno 5</t>
  </si>
  <si>
    <t>Anno 6</t>
  </si>
  <si>
    <t>Anno 7</t>
  </si>
  <si>
    <t>Anno 8</t>
  </si>
  <si>
    <t>Anno 9</t>
  </si>
  <si>
    <t>Anno 10</t>
  </si>
  <si>
    <t>Costo acquisto materie prime</t>
  </si>
  <si>
    <t>Costi pre-trattamento</t>
  </si>
  <si>
    <t>Personale</t>
  </si>
  <si>
    <t>Trasporto al consumatore</t>
  </si>
  <si>
    <t>Ricavi dalle vendite</t>
  </si>
  <si>
    <t>Tasso rendimento interno</t>
  </si>
  <si>
    <t>Valore attuale netto</t>
  </si>
  <si>
    <t>Redditività sulle vendite (%)</t>
  </si>
  <si>
    <t>Tempo di ritorno</t>
  </si>
  <si>
    <t>Tasso di sconto</t>
  </si>
  <si>
    <t>Quantità nel prodotto finale</t>
  </si>
  <si>
    <t>inserire "tipo di materia prima"</t>
  </si>
  <si>
    <t>t/anno</t>
  </si>
  <si>
    <t>€/anno</t>
  </si>
  <si>
    <t>Quantità dopo essiccazione e prima di pellettazione</t>
  </si>
  <si>
    <t>Quantità dopo stoccaggio e prima di essiccazione</t>
  </si>
  <si>
    <t>COSTI DI MANUTENZIONE</t>
  </si>
  <si>
    <t>Riduzione pezzatura</t>
  </si>
  <si>
    <t>Prezzo del combustibile
€/t o €/m3</t>
  </si>
  <si>
    <t>Ore impiegate
ore/t</t>
  </si>
  <si>
    <t>COSTI DI PRETRATTAMENTO</t>
  </si>
  <si>
    <t>Quantity
t/anno</t>
  </si>
  <si>
    <t>Tipo di pretrattamento</t>
  </si>
  <si>
    <t>Costo di manutenzione
€/t</t>
  </si>
  <si>
    <t>Costi di riscaldamento
€/t</t>
  </si>
  <si>
    <t>Costi elettrici
€/t</t>
  </si>
  <si>
    <t>Costo totale unitario</t>
  </si>
  <si>
    <t>* Si tenga conto che il personale impegato nelle operazioni di manutenzione deve essere considerato nel calcolo dei costi di pre-tratamento</t>
  </si>
  <si>
    <t>ore/anno</t>
  </si>
  <si>
    <t>€/ora</t>
  </si>
  <si>
    <t>anno</t>
  </si>
  <si>
    <r>
      <rPr>
        <b/>
        <sz val="11"/>
        <color rgb="FF000000"/>
        <rFont val="Calibri"/>
        <family val="2"/>
        <charset val="1"/>
      </rPr>
      <t xml:space="preserve">* Deve essere inserito il </t>
    </r>
    <r>
      <rPr>
        <sz val="11"/>
        <color rgb="FF000000"/>
        <rFont val="Calibri"/>
        <family val="2"/>
        <charset val="1"/>
      </rPr>
      <t>profitto minimo per unità di prodotto (€/t) richiesto dall'agro-industria per avviare l'attività e coprire i possibili rischi.</t>
    </r>
  </si>
  <si>
    <t>DATI DI QUALITA' DEL PRODOTTO</t>
  </si>
  <si>
    <t>9. PROFITTO</t>
  </si>
  <si>
    <t>Costi (€/anno)</t>
  </si>
  <si>
    <t>Guadagni (€/anno)</t>
  </si>
  <si>
    <t>Profitto (€/anno)</t>
  </si>
  <si>
    <t>Profitto cumulato (€/anno)</t>
  </si>
  <si>
    <t xml:space="preserve">% </t>
  </si>
  <si>
    <t>-</t>
  </si>
  <si>
    <t xml:space="preserve"> -</t>
  </si>
  <si>
    <t>≥ 4</t>
  </si>
  <si>
    <t>≤ 6</t>
  </si>
  <si>
    <t>≤ 10</t>
  </si>
  <si>
    <t>≤ 1,5</t>
  </si>
  <si>
    <t>≤ 2</t>
  </si>
  <si>
    <t>≤ 0,2</t>
  </si>
  <si>
    <t>≤ 0,3</t>
  </si>
  <si>
    <t>≤ 0,1</t>
  </si>
  <si>
    <t>As (mg/kg)</t>
  </si>
  <si>
    <t>≤ 1</t>
  </si>
  <si>
    <t>Cd (mg/kg)</t>
  </si>
  <si>
    <t>≤ 0,5</t>
  </si>
  <si>
    <t>Cr (mg/kg)</t>
  </si>
  <si>
    <t>≤ 50</t>
  </si>
  <si>
    <t>Cu (mg/kg)</t>
  </si>
  <si>
    <t>≤ 20</t>
  </si>
  <si>
    <t>Pb (mg/kg)</t>
  </si>
  <si>
    <t>Hg (mg/kg)</t>
  </si>
  <si>
    <t>Ni (mg/kg)</t>
  </si>
  <si>
    <t>Zn (mg/kg)</t>
  </si>
  <si>
    <t>≤ 100</t>
  </si>
  <si>
    <t>A</t>
  </si>
  <si>
    <t>Cl</t>
  </si>
  <si>
    <t>(w-% db)</t>
  </si>
  <si>
    <t xml:space="preserve">(w-% db) </t>
  </si>
  <si>
    <t>1,0-2,0</t>
  </si>
  <si>
    <t>6,0-13,0</t>
  </si>
  <si>
    <t>0,03-0,18</t>
  </si>
  <si>
    <t>13,9-19,0</t>
  </si>
  <si>
    <t>3,4-11,3</t>
  </si>
  <si>
    <t>0,1-0,4</t>
  </si>
  <si>
    <t>17,3-19,3</t>
  </si>
  <si>
    <t>1,2-4,4</t>
  </si>
  <si>
    <t>0,10-0,40</t>
  </si>
  <si>
    <t>14,5-16,2</t>
  </si>
  <si>
    <t>13,0-23,0</t>
  </si>
  <si>
    <t>0,03-0,30</t>
  </si>
  <si>
    <t>1.1 SOLO PER AGRO-PELLET</t>
  </si>
  <si>
    <t>Risorsa 3</t>
  </si>
  <si>
    <t>Fonte di dati</t>
  </si>
  <si>
    <t>CONFRONTARE</t>
  </si>
  <si>
    <t>Valore</t>
  </si>
  <si>
    <t>Qualità campione 1</t>
  </si>
  <si>
    <t>Qualità campione 2</t>
  </si>
  <si>
    <t>Valore MEDIO tra campione 1 e 2</t>
  </si>
  <si>
    <t>VALORI MEDI AGRO-PELLET</t>
  </si>
  <si>
    <t>AGROPELLET  ISO 17 225-6 A</t>
  </si>
  <si>
    <t>AGROPELLET ISO 17 225-6 B</t>
  </si>
  <si>
    <t>Temperatura di Fusione delle Ceneri (°C)</t>
  </si>
  <si>
    <t>PCI</t>
  </si>
  <si>
    <t>Risorsa</t>
  </si>
  <si>
    <t>Sansa di oliva</t>
  </si>
  <si>
    <t>Nocciolino d'oliva</t>
  </si>
  <si>
    <r>
      <t xml:space="preserve">VALORI MEDI DELLE RISORSE in base allo standard: </t>
    </r>
    <r>
      <rPr>
        <b/>
        <i/>
        <u/>
        <sz val="9"/>
        <color theme="1"/>
        <rFont val="Arial"/>
        <family val="2"/>
      </rPr>
      <t>attenzione, questi sono valori medi, i vostri possono essere diversi!</t>
    </r>
  </si>
  <si>
    <t>Stelo di conifera</t>
  </si>
  <si>
    <t>Residui del taglio di conifere</t>
  </si>
  <si>
    <t>Paglia di cereali</t>
  </si>
  <si>
    <t>Paglia di colza</t>
  </si>
  <si>
    <t>Tutoli di mais</t>
  </si>
  <si>
    <t>Vinacce</t>
  </si>
  <si>
    <t>Lolla di riso</t>
  </si>
  <si>
    <t>da dichiarare</t>
  </si>
  <si>
    <t>(MJ/kg db)</t>
  </si>
  <si>
    <t>Ore di manutenzione
ore/t</t>
  </si>
  <si>
    <t>Costi di sostituzione parti
€/t</t>
  </si>
  <si>
    <t>Costi riscaldamento
€/t</t>
  </si>
  <si>
    <t>Costo annuo totale</t>
  </si>
  <si>
    <t>Consumo di combustibile
t o m3 /t entrata</t>
  </si>
  <si>
    <t>Costo personale €/t</t>
  </si>
  <si>
    <t>OPERAZIONE *</t>
  </si>
  <si>
    <t>Costi operazionale</t>
  </si>
  <si>
    <t>Umidità 
Prodotto finale
(w-%, ar)</t>
  </si>
  <si>
    <t>Minimum selling price
€/kWh</t>
  </si>
  <si>
    <t xml:space="preserve">Costi di investimento </t>
  </si>
  <si>
    <t>Tronco di conifera</t>
  </si>
  <si>
    <t>Ramaglie di conifer</t>
  </si>
  <si>
    <t>PCI (kWh/kg, base umida)</t>
  </si>
  <si>
    <t>Contenuto idrico
dopo essiccazione e prima di pellettazione</t>
  </si>
  <si>
    <t>Contenuto idrico
dopo stoccaggio e prima di essiccazione</t>
  </si>
  <si>
    <t>Contenuto idrico materie prime fresche</t>
  </si>
  <si>
    <t>Contenuto idrico
Prodotto finale</t>
  </si>
  <si>
    <t>Contenuto idrico pellet finale</t>
  </si>
  <si>
    <t>Ceneri (w-% base secca)</t>
  </si>
  <si>
    <t>N  (w-%  base secca)</t>
  </si>
  <si>
    <t>S  (w-%  base secca)</t>
  </si>
  <si>
    <t>Cl  (w-%  base secca)</t>
  </si>
  <si>
    <t>PCI (kWh/kg, base secca)</t>
  </si>
  <si>
    <t>Profitto reale
€/yr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</si>
</sst>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00"/>
  </numFmts>
  <fonts count="59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8"/>
      <color rgb="FFFFFFFF"/>
      <name val="Arial"/>
      <family val="2"/>
      <charset val="1"/>
    </font>
    <font>
      <b/>
      <sz val="11"/>
      <color rgb="FFFFFFFF"/>
      <name val="Calibri"/>
      <family val="2"/>
      <charset val="1"/>
    </font>
    <font>
      <b/>
      <sz val="16"/>
      <color rgb="FFA6A6A6"/>
      <name val="Arial"/>
      <family val="2"/>
      <charset val="1"/>
    </font>
    <font>
      <b/>
      <sz val="15"/>
      <color rgb="FF1F497D"/>
      <name val="Calibri"/>
      <family val="2"/>
      <charset val="1"/>
    </font>
    <font>
      <b/>
      <sz val="11"/>
      <color rgb="FF000000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11"/>
      <color rgb="FFFFFF00"/>
      <name val="Arial"/>
      <family val="2"/>
      <charset val="1"/>
    </font>
    <font>
      <sz val="11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color rgb="FF808080"/>
      <name val="Arial"/>
      <family val="2"/>
      <charset val="1"/>
    </font>
    <font>
      <b/>
      <sz val="10"/>
      <color rgb="FFFF0000"/>
      <name val="Arial"/>
      <family val="2"/>
      <charset val="1"/>
    </font>
    <font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11"/>
      <name val="Calibri"/>
      <family val="2"/>
      <charset val="1"/>
    </font>
    <font>
      <sz val="11"/>
      <color rgb="FFFF0000"/>
      <name val="Arial"/>
      <family val="2"/>
      <charset val="1"/>
    </font>
    <font>
      <strike/>
      <sz val="11"/>
      <color rgb="FF000000"/>
      <name val="Calibri"/>
      <family val="2"/>
      <charset val="1"/>
    </font>
    <font>
      <strike/>
      <sz val="11"/>
      <color rgb="FF000000"/>
      <name val="Arial"/>
      <family val="2"/>
      <charset val="1"/>
    </font>
    <font>
      <sz val="11"/>
      <color rgb="FFFFFFFF"/>
      <name val="Arial"/>
      <family val="2"/>
      <charset val="1"/>
    </font>
    <font>
      <i/>
      <sz val="9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9"/>
      <color rgb="FFFFFFFF"/>
      <name val="Arial"/>
      <family val="2"/>
      <charset val="1"/>
    </font>
    <font>
      <b/>
      <sz val="9"/>
      <color rgb="FFFFFFFF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0"/>
      <name val="Arial"/>
      <family val="2"/>
    </font>
    <font>
      <sz val="11"/>
      <color theme="1"/>
      <name val="Arial"/>
      <family val="2"/>
    </font>
    <font>
      <b/>
      <sz val="16"/>
      <color theme="0" tint="-0.3499862666707357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Arial"/>
      <family val="2"/>
    </font>
    <font>
      <b/>
      <i/>
      <u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5F4C3F"/>
      <name val="Arial"/>
      <family val="2"/>
    </font>
    <font>
      <sz val="9"/>
      <color rgb="FF5F4C3F"/>
      <name val="Arial"/>
      <family val="2"/>
    </font>
    <font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theme="0" tint="-0.499984740745262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BFBFBF"/>
        <bgColor rgb="FFC4BD97"/>
      </patternFill>
    </fill>
    <fill>
      <patternFill patternType="solid">
        <fgColor rgb="FF97BF0D"/>
        <bgColor rgb="FF9BBB59"/>
      </patternFill>
    </fill>
    <fill>
      <patternFill patternType="solid">
        <fgColor rgb="FFC4BD97"/>
        <bgColor rgb="FFBFBFBF"/>
      </patternFill>
    </fill>
    <fill>
      <patternFill patternType="solid">
        <fgColor rgb="FFDDD9C3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D7E4BC"/>
        <bgColor rgb="FFD7E4BD"/>
      </patternFill>
    </fill>
    <fill>
      <patternFill patternType="solid">
        <fgColor rgb="FFD7E4BD"/>
        <bgColor rgb="FFD7E4BC"/>
      </patternFill>
    </fill>
    <fill>
      <patternFill patternType="solid">
        <fgColor rgb="FFFFFFFF"/>
        <bgColor rgb="FFCCFFFF"/>
      </patternFill>
    </fill>
    <fill>
      <patternFill patternType="solid">
        <fgColor rgb="FFA5A5A5"/>
      </patternFill>
    </fill>
    <fill>
      <patternFill patternType="solid">
        <fgColor theme="0" tint="-0.24994659260841701"/>
        <bgColor theme="0" tint="-0.1498764000366222"/>
      </patternFill>
    </fill>
    <fill>
      <patternFill patternType="solid">
        <fgColor theme="0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97BF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</fills>
  <borders count="15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hair">
        <color rgb="FF4F6228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BFBFBF"/>
      </right>
      <top style="thin">
        <color auto="1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auto="1"/>
      </top>
      <bottom style="thin">
        <color rgb="FFBFBFBF"/>
      </bottom>
      <diagonal/>
    </border>
    <border>
      <left style="thin">
        <color rgb="FFBFBFBF"/>
      </left>
      <right style="thick">
        <color auto="1"/>
      </right>
      <top style="thin">
        <color auto="1"/>
      </top>
      <bottom style="thin">
        <color rgb="FFBFBFBF"/>
      </bottom>
      <diagonal/>
    </border>
    <border>
      <left style="thick">
        <color auto="1"/>
      </left>
      <right style="thin">
        <color rgb="FFBFBFBF"/>
      </right>
      <top style="thin">
        <color auto="1"/>
      </top>
      <bottom style="thin">
        <color rgb="FFBFBFBF"/>
      </bottom>
      <diagonal/>
    </border>
    <border>
      <left style="thin">
        <color rgb="FFBFBFBF"/>
      </left>
      <right/>
      <top style="thin">
        <color auto="1"/>
      </top>
      <bottom style="thin">
        <color rgb="FFBFBFBF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rgb="FFBFBFBF"/>
      </bottom>
      <diagonal/>
    </border>
    <border>
      <left/>
      <right style="thin">
        <color rgb="FFBFBFBF"/>
      </right>
      <top style="thin">
        <color auto="1"/>
      </top>
      <bottom style="thin">
        <color rgb="FFBFBFBF"/>
      </bottom>
      <diagonal/>
    </border>
    <border>
      <left style="thin">
        <color auto="1"/>
      </left>
      <right style="thin">
        <color rgb="FFBFBFBF"/>
      </right>
      <top style="thin">
        <color rgb="FFBFBFBF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auto="1"/>
      </bottom>
      <diagonal/>
    </border>
    <border>
      <left style="thin">
        <color rgb="FFBFBFBF"/>
      </left>
      <right style="thick">
        <color auto="1"/>
      </right>
      <top style="thin">
        <color rgb="FFBFBFBF"/>
      </top>
      <bottom style="thin">
        <color auto="1"/>
      </bottom>
      <diagonal/>
    </border>
    <border>
      <left style="thick">
        <color auto="1"/>
      </left>
      <right style="thin">
        <color rgb="FFBFBFBF"/>
      </right>
      <top style="thin">
        <color rgb="FFBFBFBF"/>
      </top>
      <bottom style="thin">
        <color auto="1"/>
      </bottom>
      <diagonal/>
    </border>
    <border>
      <left style="thin">
        <color rgb="FFBFBFBF"/>
      </left>
      <right/>
      <top style="thin">
        <color rgb="FFBFBFBF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rgb="FFBFBFBF"/>
      </top>
      <bottom style="thin">
        <color auto="1"/>
      </bottom>
      <diagonal/>
    </border>
    <border>
      <left/>
      <right style="thin">
        <color rgb="FFBFBFBF"/>
      </right>
      <top style="thin">
        <color rgb="FFBFBFB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FBFBF"/>
      </bottom>
      <diagonal/>
    </border>
    <border>
      <left style="thin">
        <color auto="1"/>
      </left>
      <right/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A6A6A6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auto="1"/>
      </top>
      <bottom style="thin">
        <color rgb="FFA6A6A6"/>
      </bottom>
      <diagonal/>
    </border>
    <border>
      <left style="thin">
        <color auto="1"/>
      </left>
      <right/>
      <top style="thin">
        <color rgb="FFA6A6A6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rgb="FFA6A6A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rgb="FFA6A6A6"/>
      </left>
      <right style="thin">
        <color rgb="FFA6A6A6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A6A6A6"/>
      </right>
      <top style="thin">
        <color auto="1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auto="1"/>
      </top>
      <bottom style="thin">
        <color rgb="FFA6A6A6"/>
      </bottom>
      <diagonal/>
    </border>
    <border>
      <left style="thin">
        <color auto="1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FF0000"/>
      </right>
      <top style="thin">
        <color auto="1"/>
      </top>
      <bottom/>
      <diagonal/>
    </border>
    <border>
      <left style="thin">
        <color auto="1"/>
      </left>
      <right style="thick">
        <color rgb="FFFF0000"/>
      </right>
      <top/>
      <bottom style="thin">
        <color auto="1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hair">
        <color theme="6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rgb="FFBFBFBF"/>
      </bottom>
      <diagonal/>
    </border>
    <border>
      <left style="medium">
        <color indexed="64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indexed="64"/>
      </left>
      <right style="thin">
        <color auto="1"/>
      </right>
      <top style="thin">
        <color rgb="FFA6A6A6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rgb="FFFF0000"/>
      </right>
      <top/>
      <bottom/>
      <diagonal/>
    </border>
  </borders>
  <cellStyleXfs count="4">
    <xf numFmtId="0" fontId="0" fillId="0" borderId="0"/>
    <xf numFmtId="0" fontId="5" fillId="0" borderId="2" applyProtection="0"/>
    <xf numFmtId="0" fontId="40" fillId="0" borderId="102" applyNumberFormat="0" applyFill="0" applyAlignment="0" applyProtection="0"/>
    <xf numFmtId="0" fontId="41" fillId="10" borderId="1" applyNumberFormat="0" applyAlignment="0" applyProtection="0"/>
  </cellStyleXfs>
  <cellXfs count="56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8" fillId="5" borderId="8" xfId="0" applyFont="1" applyFill="1" applyBorder="1"/>
    <xf numFmtId="0" fontId="9" fillId="6" borderId="9" xfId="0" applyFont="1" applyFill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5" xfId="0" applyFont="1" applyBorder="1"/>
    <xf numFmtId="0" fontId="8" fillId="5" borderId="8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justify" vertical="center" wrapText="1"/>
    </xf>
    <xf numFmtId="3" fontId="9" fillId="6" borderId="20" xfId="0" applyNumberFormat="1" applyFont="1" applyFill="1" applyBorder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/>
    </xf>
    <xf numFmtId="3" fontId="9" fillId="6" borderId="23" xfId="0" applyNumberFormat="1" applyFont="1" applyFill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3" fontId="9" fillId="6" borderId="21" xfId="0" applyNumberFormat="1" applyFont="1" applyFill="1" applyBorder="1" applyAlignment="1">
      <alignment horizontal="center" vertical="center"/>
    </xf>
    <xf numFmtId="3" fontId="9" fillId="6" borderId="24" xfId="0" applyNumberFormat="1" applyFont="1" applyFill="1" applyBorder="1" applyAlignment="1">
      <alignment horizontal="center" vertical="center"/>
    </xf>
    <xf numFmtId="3" fontId="9" fillId="0" borderId="25" xfId="0" applyNumberFormat="1" applyFont="1" applyBorder="1" applyAlignment="1">
      <alignment horizontal="center" vertical="center"/>
    </xf>
    <xf numFmtId="3" fontId="9" fillId="6" borderId="26" xfId="0" applyNumberFormat="1" applyFont="1" applyFill="1" applyBorder="1" applyAlignment="1">
      <alignment horizontal="center" vertical="center" wrapText="1"/>
    </xf>
    <xf numFmtId="3" fontId="9" fillId="6" borderId="24" xfId="0" applyNumberFormat="1" applyFont="1" applyFill="1" applyBorder="1" applyAlignment="1">
      <alignment horizontal="center" vertical="center" wrapText="1"/>
    </xf>
    <xf numFmtId="3" fontId="9" fillId="0" borderId="25" xfId="0" applyNumberFormat="1" applyFont="1" applyBorder="1" applyAlignment="1">
      <alignment horizontal="center" vertical="center" wrapText="1"/>
    </xf>
    <xf numFmtId="3" fontId="9" fillId="6" borderId="27" xfId="0" applyNumberFormat="1" applyFont="1" applyFill="1" applyBorder="1" applyAlignment="1">
      <alignment horizontal="center" vertical="center"/>
    </xf>
    <xf numFmtId="3" fontId="9" fillId="6" borderId="28" xfId="0" applyNumberFormat="1" applyFont="1" applyFill="1" applyBorder="1" applyAlignment="1">
      <alignment horizontal="center" vertical="center" wrapText="1"/>
    </xf>
    <xf numFmtId="3" fontId="9" fillId="0" borderId="29" xfId="0" applyNumberFormat="1" applyFont="1" applyBorder="1" applyAlignment="1">
      <alignment horizontal="center" vertical="center"/>
    </xf>
    <xf numFmtId="3" fontId="9" fillId="6" borderId="30" xfId="0" applyNumberFormat="1" applyFont="1" applyFill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6" borderId="28" xfId="0" applyNumberFormat="1" applyFont="1" applyFill="1" applyBorder="1" applyAlignment="1">
      <alignment horizontal="center" vertical="center"/>
    </xf>
    <xf numFmtId="3" fontId="9" fillId="6" borderId="31" xfId="0" applyNumberFormat="1" applyFont="1" applyFill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6" borderId="33" xfId="0" applyNumberFormat="1" applyFont="1" applyFill="1" applyBorder="1" applyAlignment="1">
      <alignment horizontal="center" vertical="center" wrapText="1"/>
    </xf>
    <xf numFmtId="3" fontId="9" fillId="6" borderId="31" xfId="0" applyNumberFormat="1" applyFont="1" applyFill="1" applyBorder="1" applyAlignment="1">
      <alignment horizontal="center" vertical="center" wrapText="1"/>
    </xf>
    <xf numFmtId="3" fontId="9" fillId="0" borderId="32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 vertical="center"/>
    </xf>
    <xf numFmtId="3" fontId="1" fillId="0" borderId="0" xfId="0" applyNumberFormat="1" applyFont="1"/>
    <xf numFmtId="0" fontId="1" fillId="9" borderId="0" xfId="0" applyFont="1" applyFill="1"/>
    <xf numFmtId="3" fontId="0" fillId="0" borderId="0" xfId="0" applyNumberFormat="1" applyFont="1"/>
    <xf numFmtId="0" fontId="12" fillId="0" borderId="0" xfId="0" applyFont="1"/>
    <xf numFmtId="0" fontId="1" fillId="0" borderId="37" xfId="0" applyFont="1" applyBorder="1"/>
    <xf numFmtId="0" fontId="1" fillId="0" borderId="38" xfId="0" applyFont="1" applyBorder="1"/>
    <xf numFmtId="3" fontId="1" fillId="0" borderId="38" xfId="0" applyNumberFormat="1" applyFont="1" applyBorder="1"/>
    <xf numFmtId="3" fontId="1" fillId="9" borderId="38" xfId="0" applyNumberFormat="1" applyFont="1" applyFill="1" applyBorder="1"/>
    <xf numFmtId="0" fontId="1" fillId="0" borderId="38" xfId="0" applyFont="1" applyBorder="1" applyAlignment="1">
      <alignment horizontal="right"/>
    </xf>
    <xf numFmtId="0" fontId="1" fillId="0" borderId="39" xfId="0" applyFont="1" applyBorder="1"/>
    <xf numFmtId="0" fontId="15" fillId="5" borderId="34" xfId="0" applyFont="1" applyFill="1" applyBorder="1" applyAlignment="1">
      <alignment horizontal="center" wrapText="1"/>
    </xf>
    <xf numFmtId="0" fontId="6" fillId="6" borderId="19" xfId="0" applyFont="1" applyFill="1" applyBorder="1"/>
    <xf numFmtId="4" fontId="17" fillId="6" borderId="43" xfId="0" applyNumberFormat="1" applyFont="1" applyFill="1" applyBorder="1"/>
    <xf numFmtId="0" fontId="1" fillId="9" borderId="46" xfId="0" applyFont="1" applyFill="1" applyBorder="1"/>
    <xf numFmtId="0" fontId="6" fillId="6" borderId="48" xfId="0" applyFont="1" applyFill="1" applyBorder="1"/>
    <xf numFmtId="3" fontId="1" fillId="6" borderId="49" xfId="0" applyNumberFormat="1" applyFont="1" applyFill="1" applyBorder="1"/>
    <xf numFmtId="3" fontId="1" fillId="6" borderId="44" xfId="0" applyNumberFormat="1" applyFont="1" applyFill="1" applyBorder="1"/>
    <xf numFmtId="0" fontId="1" fillId="6" borderId="47" xfId="0" applyFont="1" applyFill="1" applyBorder="1"/>
    <xf numFmtId="0" fontId="6" fillId="6" borderId="34" xfId="0" applyFont="1" applyFill="1" applyBorder="1"/>
    <xf numFmtId="3" fontId="1" fillId="6" borderId="51" xfId="0" applyNumberFormat="1" applyFont="1" applyFill="1" applyBorder="1"/>
    <xf numFmtId="3" fontId="1" fillId="0" borderId="0" xfId="0" applyNumberFormat="1" applyFont="1" applyBorder="1"/>
    <xf numFmtId="3" fontId="1" fillId="9" borderId="0" xfId="0" applyNumberFormat="1" applyFont="1" applyFill="1" applyBorder="1"/>
    <xf numFmtId="0" fontId="3" fillId="9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1" fillId="9" borderId="0" xfId="0" applyFont="1" applyFill="1" applyBorder="1"/>
    <xf numFmtId="0" fontId="15" fillId="5" borderId="34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center" wrapText="1"/>
    </xf>
    <xf numFmtId="0" fontId="1" fillId="6" borderId="45" xfId="0" applyFont="1" applyFill="1" applyBorder="1"/>
    <xf numFmtId="0" fontId="1" fillId="9" borderId="52" xfId="0" applyFont="1" applyFill="1" applyBorder="1"/>
    <xf numFmtId="0" fontId="17" fillId="9" borderId="40" xfId="0" applyFont="1" applyFill="1" applyBorder="1"/>
    <xf numFmtId="3" fontId="17" fillId="9" borderId="0" xfId="0" applyNumberFormat="1" applyFont="1" applyFill="1" applyBorder="1"/>
    <xf numFmtId="0" fontId="14" fillId="5" borderId="53" xfId="0" applyFont="1" applyFill="1" applyBorder="1" applyAlignment="1">
      <alignment horizontal="center" wrapText="1"/>
    </xf>
    <xf numFmtId="0" fontId="16" fillId="5" borderId="53" xfId="0" applyFont="1" applyFill="1" applyBorder="1" applyAlignment="1">
      <alignment horizontal="center" vertical="center" wrapText="1"/>
    </xf>
    <xf numFmtId="0" fontId="16" fillId="5" borderId="5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wrapText="1"/>
    </xf>
    <xf numFmtId="3" fontId="1" fillId="6" borderId="41" xfId="0" applyNumberFormat="1" applyFont="1" applyFill="1" applyBorder="1" applyAlignment="1">
      <alignment wrapText="1"/>
    </xf>
    <xf numFmtId="0" fontId="1" fillId="6" borderId="54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3" fontId="1" fillId="9" borderId="0" xfId="0" applyNumberFormat="1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5" xfId="0" applyFont="1" applyBorder="1" applyAlignment="1">
      <alignment wrapText="1"/>
    </xf>
    <xf numFmtId="0" fontId="14" fillId="5" borderId="54" xfId="0" applyFont="1" applyFill="1" applyBorder="1" applyAlignment="1">
      <alignment horizontal="center" wrapText="1"/>
    </xf>
    <xf numFmtId="3" fontId="1" fillId="6" borderId="35" xfId="0" applyNumberFormat="1" applyFont="1" applyFill="1" applyBorder="1" applyAlignment="1">
      <alignment wrapText="1"/>
    </xf>
    <xf numFmtId="3" fontId="1" fillId="6" borderId="42" xfId="0" applyNumberFormat="1" applyFont="1" applyFill="1" applyBorder="1" applyAlignment="1">
      <alignment wrapText="1"/>
    </xf>
    <xf numFmtId="3" fontId="1" fillId="6" borderId="12" xfId="0" applyNumberFormat="1" applyFont="1" applyFill="1" applyBorder="1" applyAlignment="1">
      <alignment wrapText="1"/>
    </xf>
    <xf numFmtId="0" fontId="1" fillId="0" borderId="55" xfId="0" applyFont="1" applyBorder="1"/>
    <xf numFmtId="0" fontId="1" fillId="0" borderId="56" xfId="0" applyFont="1" applyBorder="1"/>
    <xf numFmtId="3" fontId="1" fillId="0" borderId="56" xfId="0" applyNumberFormat="1" applyFont="1" applyBorder="1"/>
    <xf numFmtId="3" fontId="1" fillId="9" borderId="56" xfId="0" applyNumberFormat="1" applyFont="1" applyFill="1" applyBorder="1"/>
    <xf numFmtId="0" fontId="1" fillId="0" borderId="56" xfId="0" applyFont="1" applyBorder="1" applyAlignment="1">
      <alignment horizontal="right"/>
    </xf>
    <xf numFmtId="0" fontId="1" fillId="0" borderId="57" xfId="0" applyFont="1" applyBorder="1"/>
    <xf numFmtId="0" fontId="1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1" fillId="9" borderId="0" xfId="0" applyNumberFormat="1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3" fontId="8" fillId="0" borderId="38" xfId="0" applyNumberFormat="1" applyFont="1" applyBorder="1" applyAlignment="1">
      <alignment vertical="center"/>
    </xf>
    <xf numFmtId="0" fontId="19" fillId="0" borderId="38" xfId="0" applyFont="1" applyBorder="1" applyAlignment="1">
      <alignment horizontal="center" vertical="center"/>
    </xf>
    <xf numFmtId="164" fontId="9" fillId="0" borderId="38" xfId="0" applyNumberFormat="1" applyFont="1" applyBorder="1" applyAlignment="1">
      <alignment horizontal="center" vertical="center"/>
    </xf>
    <xf numFmtId="164" fontId="20" fillId="0" borderId="38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3" fontId="1" fillId="0" borderId="38" xfId="0" applyNumberFormat="1" applyFont="1" applyBorder="1" applyAlignment="1">
      <alignment vertical="center"/>
    </xf>
    <xf numFmtId="3" fontId="1" fillId="9" borderId="38" xfId="0" applyNumberFormat="1" applyFont="1" applyFill="1" applyBorder="1" applyAlignment="1">
      <alignment vertical="center"/>
    </xf>
    <xf numFmtId="0" fontId="1" fillId="0" borderId="38" xfId="0" applyFont="1" applyBorder="1" applyAlignment="1">
      <alignment horizontal="right" vertical="center"/>
    </xf>
    <xf numFmtId="0" fontId="1" fillId="0" borderId="39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15" fillId="7" borderId="8" xfId="0" applyFont="1" applyFill="1" applyBorder="1" applyAlignment="1">
      <alignment horizontal="center" vertical="center" wrapText="1"/>
    </xf>
    <xf numFmtId="0" fontId="15" fillId="7" borderId="53" xfId="0" applyFont="1" applyFill="1" applyBorder="1" applyAlignment="1">
      <alignment horizontal="center" vertical="center" wrapText="1"/>
    </xf>
    <xf numFmtId="3" fontId="8" fillId="9" borderId="0" xfId="0" applyNumberFormat="1" applyFont="1" applyFill="1" applyBorder="1" applyAlignment="1">
      <alignment horizontal="center" vertical="center" wrapText="1"/>
    </xf>
    <xf numFmtId="3" fontId="9" fillId="9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/>
    </xf>
    <xf numFmtId="4" fontId="8" fillId="9" borderId="0" xfId="0" applyNumberFormat="1" applyFont="1" applyFill="1" applyBorder="1" applyAlignment="1">
      <alignment horizontal="left" vertical="center" wrapText="1"/>
    </xf>
    <xf numFmtId="0" fontId="1" fillId="0" borderId="59" xfId="0" applyFont="1" applyBorder="1"/>
    <xf numFmtId="0" fontId="15" fillId="6" borderId="19" xfId="0" applyFont="1" applyFill="1" applyBorder="1"/>
    <xf numFmtId="0" fontId="15" fillId="6" borderId="48" xfId="0" applyFont="1" applyFill="1" applyBorder="1"/>
    <xf numFmtId="3" fontId="9" fillId="9" borderId="0" xfId="0" applyNumberFormat="1" applyFont="1" applyFill="1" applyBorder="1"/>
    <xf numFmtId="3" fontId="8" fillId="9" borderId="0" xfId="0" applyNumberFormat="1" applyFont="1" applyFill="1" applyBorder="1" applyAlignment="1">
      <alignment horizontal="left" vertical="center" wrapText="1"/>
    </xf>
    <xf numFmtId="0" fontId="15" fillId="6" borderId="34" xfId="0" applyFont="1" applyFill="1" applyBorder="1"/>
    <xf numFmtId="4" fontId="22" fillId="0" borderId="53" xfId="0" applyNumberFormat="1" applyFont="1" applyBorder="1" applyAlignment="1">
      <alignment horizontal="left" vertical="center" wrapText="1"/>
    </xf>
    <xf numFmtId="4" fontId="11" fillId="9" borderId="0" xfId="0" applyNumberFormat="1" applyFont="1" applyFill="1" applyBorder="1"/>
    <xf numFmtId="4" fontId="1" fillId="0" borderId="56" xfId="0" applyNumberFormat="1" applyFont="1" applyBorder="1"/>
    <xf numFmtId="4" fontId="1" fillId="0" borderId="56" xfId="0" applyNumberFormat="1" applyFont="1" applyBorder="1" applyAlignment="1">
      <alignment horizontal="right"/>
    </xf>
    <xf numFmtId="3" fontId="1" fillId="9" borderId="0" xfId="0" applyNumberFormat="1" applyFont="1" applyFill="1"/>
    <xf numFmtId="0" fontId="4" fillId="0" borderId="0" xfId="1" applyFont="1" applyBorder="1" applyAlignment="1" applyProtection="1">
      <alignment horizontal="left" vertical="center"/>
    </xf>
    <xf numFmtId="0" fontId="4" fillId="9" borderId="0" xfId="1" applyFont="1" applyFill="1" applyBorder="1" applyAlignment="1" applyProtection="1">
      <alignment horizontal="left" vertical="center"/>
    </xf>
    <xf numFmtId="0" fontId="6" fillId="0" borderId="0" xfId="0" applyFont="1"/>
    <xf numFmtId="0" fontId="4" fillId="0" borderId="37" xfId="1" applyFont="1" applyBorder="1" applyAlignment="1" applyProtection="1">
      <alignment horizontal="left" vertical="center"/>
    </xf>
    <xf numFmtId="0" fontId="4" fillId="0" borderId="38" xfId="1" applyFont="1" applyBorder="1" applyAlignment="1" applyProtection="1">
      <alignment horizontal="left" vertical="center"/>
    </xf>
    <xf numFmtId="0" fontId="4" fillId="0" borderId="39" xfId="1" applyFont="1" applyBorder="1" applyAlignment="1" applyProtection="1">
      <alignment horizontal="left" vertical="center"/>
    </xf>
    <xf numFmtId="0" fontId="10" fillId="0" borderId="0" xfId="0" applyFont="1"/>
    <xf numFmtId="0" fontId="0" fillId="0" borderId="7" xfId="0" applyBorder="1"/>
    <xf numFmtId="0" fontId="10" fillId="7" borderId="0" xfId="0" applyFont="1" applyFill="1" applyBorder="1"/>
    <xf numFmtId="0" fontId="10" fillId="7" borderId="0" xfId="0" applyFont="1" applyFill="1" applyBorder="1" applyAlignment="1">
      <alignment horizontal="center"/>
    </xf>
    <xf numFmtId="0" fontId="10" fillId="6" borderId="0" xfId="0" applyFont="1" applyFill="1" applyBorder="1"/>
    <xf numFmtId="0" fontId="0" fillId="0" borderId="5" xfId="0" applyBorder="1"/>
    <xf numFmtId="0" fontId="10" fillId="7" borderId="63" xfId="0" applyFont="1" applyFill="1" applyBorder="1"/>
    <xf numFmtId="0" fontId="10" fillId="7" borderId="64" xfId="0" applyFont="1" applyFill="1" applyBorder="1" applyAlignment="1">
      <alignment horizontal="center"/>
    </xf>
    <xf numFmtId="0" fontId="10" fillId="0" borderId="65" xfId="0" applyFont="1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8" fillId="0" borderId="38" xfId="1" applyFont="1" applyBorder="1" applyAlignment="1" applyProtection="1">
      <alignment horizontal="center" vertical="center" wrapText="1"/>
    </xf>
    <xf numFmtId="0" fontId="23" fillId="0" borderId="38" xfId="0" applyFont="1" applyBorder="1"/>
    <xf numFmtId="0" fontId="0" fillId="0" borderId="39" xfId="0" applyBorder="1"/>
    <xf numFmtId="0" fontId="0" fillId="9" borderId="0" xfId="0" applyFill="1" applyBorder="1"/>
    <xf numFmtId="0" fontId="0" fillId="9" borderId="5" xfId="0" applyFill="1" applyBorder="1"/>
    <xf numFmtId="0" fontId="0" fillId="0" borderId="0" xfId="0" applyBorder="1"/>
    <xf numFmtId="0" fontId="10" fillId="7" borderId="65" xfId="0" applyFont="1" applyFill="1" applyBorder="1" applyAlignment="1">
      <alignment horizontal="center"/>
    </xf>
    <xf numFmtId="0" fontId="10" fillId="0" borderId="66" xfId="0" applyFont="1" applyBorder="1"/>
    <xf numFmtId="0" fontId="10" fillId="0" borderId="8" xfId="0" applyFont="1" applyBorder="1"/>
    <xf numFmtId="0" fontId="10" fillId="0" borderId="53" xfId="0" applyFont="1" applyBorder="1"/>
    <xf numFmtId="0" fontId="0" fillId="0" borderId="67" xfId="0" applyBorder="1"/>
    <xf numFmtId="0" fontId="10" fillId="0" borderId="0" xfId="0" applyFont="1" applyBorder="1"/>
    <xf numFmtId="3" fontId="8" fillId="7" borderId="19" xfId="0" applyNumberFormat="1" applyFont="1" applyFill="1" applyBorder="1" applyAlignment="1">
      <alignment horizontal="center" vertical="center" wrapText="1"/>
    </xf>
    <xf numFmtId="3" fontId="8" fillId="7" borderId="11" xfId="0" applyNumberFormat="1" applyFont="1" applyFill="1" applyBorder="1" applyAlignment="1">
      <alignment horizontal="center" vertical="center" wrapText="1"/>
    </xf>
    <xf numFmtId="0" fontId="25" fillId="8" borderId="68" xfId="0" applyFont="1" applyFill="1" applyBorder="1" applyAlignment="1">
      <alignment horizontal="center"/>
    </xf>
    <xf numFmtId="0" fontId="25" fillId="8" borderId="69" xfId="0" applyFont="1" applyFill="1" applyBorder="1" applyAlignment="1">
      <alignment horizontal="center"/>
    </xf>
    <xf numFmtId="0" fontId="25" fillId="8" borderId="70" xfId="0" applyFont="1" applyFill="1" applyBorder="1" applyAlignment="1">
      <alignment horizontal="center"/>
    </xf>
    <xf numFmtId="1" fontId="25" fillId="0" borderId="71" xfId="0" applyNumberFormat="1" applyFont="1" applyBorder="1" applyAlignment="1">
      <alignment horizontal="center"/>
    </xf>
    <xf numFmtId="1" fontId="25" fillId="0" borderId="72" xfId="0" applyNumberFormat="1" applyFont="1" applyBorder="1" applyAlignment="1">
      <alignment horizontal="center"/>
    </xf>
    <xf numFmtId="1" fontId="25" fillId="0" borderId="73" xfId="0" applyNumberFormat="1" applyFont="1" applyBorder="1" applyAlignment="1">
      <alignment horizontal="center"/>
    </xf>
    <xf numFmtId="3" fontId="9" fillId="6" borderId="8" xfId="0" applyNumberFormat="1" applyFont="1" applyFill="1" applyBorder="1" applyAlignment="1">
      <alignment horizontal="justify" vertical="center" wrapText="1"/>
    </xf>
    <xf numFmtId="3" fontId="9" fillId="0" borderId="35" xfId="0" applyNumberFormat="1" applyFont="1" applyBorder="1" applyAlignment="1">
      <alignment vertical="center" wrapText="1"/>
    </xf>
    <xf numFmtId="3" fontId="9" fillId="0" borderId="8" xfId="0" applyNumberFormat="1" applyFont="1" applyBorder="1" applyAlignment="1">
      <alignment horizontal="right" vertical="center" wrapText="1"/>
    </xf>
    <xf numFmtId="3" fontId="9" fillId="9" borderId="53" xfId="0" applyNumberFormat="1" applyFont="1" applyFill="1" applyBorder="1" applyAlignment="1">
      <alignment horizontal="right" vertical="center" wrapText="1"/>
    </xf>
    <xf numFmtId="165" fontId="19" fillId="0" borderId="58" xfId="0" applyNumberFormat="1" applyFont="1" applyBorder="1" applyAlignment="1">
      <alignment horizontal="center" vertical="center"/>
    </xf>
    <xf numFmtId="3" fontId="0" fillId="0" borderId="0" xfId="0" applyNumberFormat="1"/>
    <xf numFmtId="0" fontId="19" fillId="0" borderId="0" xfId="1" applyNumberFormat="1" applyFont="1" applyFill="1" applyBorder="1" applyAlignment="1" applyProtection="1">
      <alignment vertical="center"/>
      <protection hidden="1"/>
    </xf>
    <xf numFmtId="3" fontId="19" fillId="0" borderId="0" xfId="1" applyNumberFormat="1" applyFont="1" applyFill="1" applyBorder="1" applyAlignment="1" applyProtection="1">
      <alignment horizontal="right" vertical="center" shrinkToFit="1"/>
    </xf>
    <xf numFmtId="0" fontId="23" fillId="0" borderId="0" xfId="0" applyFont="1"/>
    <xf numFmtId="0" fontId="13" fillId="3" borderId="0" xfId="0" applyFont="1" applyFill="1"/>
    <xf numFmtId="3" fontId="6" fillId="3" borderId="0" xfId="0" applyNumberFormat="1" applyFont="1" applyFill="1"/>
    <xf numFmtId="3" fontId="6" fillId="9" borderId="0" xfId="0" applyNumberFormat="1" applyFont="1" applyFill="1"/>
    <xf numFmtId="3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3" fontId="8" fillId="0" borderId="74" xfId="1" applyNumberFormat="1" applyFont="1" applyFill="1" applyBorder="1" applyAlignment="1" applyProtection="1">
      <alignment horizontal="center" vertical="center" wrapText="1"/>
      <protection hidden="1"/>
    </xf>
    <xf numFmtId="3" fontId="8" fillId="0" borderId="75" xfId="1" applyNumberFormat="1" applyFont="1" applyFill="1" applyBorder="1" applyAlignment="1" applyProtection="1">
      <alignment horizontal="center" vertical="center" wrapText="1"/>
      <protection hidden="1"/>
    </xf>
    <xf numFmtId="3" fontId="8" fillId="0" borderId="40" xfId="1" applyNumberFormat="1" applyFont="1" applyFill="1" applyBorder="1" applyAlignment="1" applyProtection="1">
      <alignment horizontal="center" vertical="center"/>
      <protection hidden="1"/>
    </xf>
    <xf numFmtId="0" fontId="10" fillId="0" borderId="76" xfId="0" applyFont="1" applyBorder="1" applyAlignment="1">
      <alignment horizontal="center"/>
    </xf>
    <xf numFmtId="0" fontId="9" fillId="6" borderId="78" xfId="1" applyNumberFormat="1" applyFont="1" applyFill="1" applyBorder="1" applyAlignment="1" applyProtection="1">
      <alignment vertical="center"/>
      <protection hidden="1"/>
    </xf>
    <xf numFmtId="0" fontId="23" fillId="6" borderId="70" xfId="0" applyFont="1" applyFill="1" applyBorder="1" applyAlignment="1">
      <alignment horizontal="center"/>
    </xf>
    <xf numFmtId="0" fontId="23" fillId="0" borderId="80" xfId="0" applyFont="1" applyBorder="1" applyAlignment="1">
      <alignment horizontal="center"/>
    </xf>
    <xf numFmtId="0" fontId="3" fillId="3" borderId="63" xfId="0" applyFont="1" applyFill="1" applyBorder="1" applyAlignment="1">
      <alignment vertical="center"/>
    </xf>
    <xf numFmtId="0" fontId="3" fillId="3" borderId="64" xfId="0" applyFont="1" applyFill="1" applyBorder="1" applyAlignment="1">
      <alignment vertical="center"/>
    </xf>
    <xf numFmtId="0" fontId="0" fillId="0" borderId="65" xfId="0" applyBorder="1"/>
    <xf numFmtId="3" fontId="1" fillId="0" borderId="37" xfId="0" applyNumberFormat="1" applyFont="1" applyBorder="1"/>
    <xf numFmtId="3" fontId="9" fillId="0" borderId="38" xfId="0" applyNumberFormat="1" applyFont="1" applyBorder="1"/>
    <xf numFmtId="3" fontId="9" fillId="0" borderId="38" xfId="0" applyNumberFormat="1" applyFont="1" applyBorder="1" applyAlignment="1">
      <alignment horizontal="center"/>
    </xf>
    <xf numFmtId="3" fontId="1" fillId="0" borderId="38" xfId="0" applyNumberFormat="1" applyFont="1" applyBorder="1" applyAlignment="1">
      <alignment horizontal="center"/>
    </xf>
    <xf numFmtId="3" fontId="1" fillId="0" borderId="39" xfId="0" applyNumberFormat="1" applyFont="1" applyBorder="1"/>
    <xf numFmtId="3" fontId="1" fillId="0" borderId="7" xfId="0" applyNumberFormat="1" applyFont="1" applyBorder="1"/>
    <xf numFmtId="0" fontId="13" fillId="3" borderId="0" xfId="0" applyFont="1" applyFill="1" applyBorder="1"/>
    <xf numFmtId="3" fontId="9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/>
    <xf numFmtId="3" fontId="1" fillId="0" borderId="5" xfId="0" applyNumberFormat="1" applyFont="1" applyBorder="1"/>
    <xf numFmtId="3" fontId="8" fillId="8" borderId="34" xfId="0" applyNumberFormat="1" applyFont="1" applyFill="1" applyBorder="1" applyAlignment="1">
      <alignment horizontal="center" vertical="center" wrapText="1"/>
    </xf>
    <xf numFmtId="3" fontId="24" fillId="8" borderId="34" xfId="0" applyNumberFormat="1" applyFont="1" applyFill="1" applyBorder="1" applyAlignment="1">
      <alignment horizontal="center" vertical="center" wrapText="1"/>
    </xf>
    <xf numFmtId="3" fontId="24" fillId="8" borderId="9" xfId="0" applyNumberFormat="1" applyFont="1" applyFill="1" applyBorder="1" applyAlignment="1">
      <alignment horizontal="center" vertical="center" wrapText="1"/>
    </xf>
    <xf numFmtId="3" fontId="24" fillId="8" borderId="77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Border="1" applyAlignment="1">
      <alignment horizontal="center" vertical="center" wrapText="1"/>
    </xf>
    <xf numFmtId="3" fontId="24" fillId="0" borderId="8" xfId="0" applyNumberFormat="1" applyFont="1" applyBorder="1" applyAlignment="1">
      <alignment horizontal="right" vertical="center" wrapText="1"/>
    </xf>
    <xf numFmtId="3" fontId="24" fillId="6" borderId="8" xfId="0" applyNumberFormat="1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/>
    </xf>
    <xf numFmtId="3" fontId="24" fillId="9" borderId="53" xfId="0" applyNumberFormat="1" applyFont="1" applyFill="1" applyBorder="1" applyAlignment="1">
      <alignment horizontal="center" vertical="center" wrapText="1"/>
    </xf>
    <xf numFmtId="3" fontId="24" fillId="9" borderId="81" xfId="0" applyNumberFormat="1" applyFont="1" applyFill="1" applyBorder="1" applyAlignment="1">
      <alignment horizontal="center" vertical="center" wrapText="1"/>
    </xf>
    <xf numFmtId="3" fontId="26" fillId="0" borderId="5" xfId="0" applyNumberFormat="1" applyFont="1" applyBorder="1"/>
    <xf numFmtId="3" fontId="1" fillId="0" borderId="55" xfId="0" applyNumberFormat="1" applyFont="1" applyBorder="1"/>
    <xf numFmtId="3" fontId="9" fillId="0" borderId="56" xfId="0" applyNumberFormat="1" applyFont="1" applyBorder="1"/>
    <xf numFmtId="3" fontId="9" fillId="0" borderId="56" xfId="0" applyNumberFormat="1" applyFont="1" applyBorder="1" applyAlignment="1">
      <alignment horizontal="center"/>
    </xf>
    <xf numFmtId="3" fontId="9" fillId="0" borderId="56" xfId="0" applyNumberFormat="1" applyFont="1" applyBorder="1" applyAlignment="1">
      <alignment horizontal="center"/>
    </xf>
    <xf numFmtId="3" fontId="1" fillId="0" borderId="57" xfId="0" applyNumberFormat="1" applyFont="1" applyBorder="1"/>
    <xf numFmtId="3" fontId="0" fillId="0" borderId="0" xfId="0" applyNumberFormat="1" applyFont="1" applyAlignment="1">
      <alignment horizontal="center"/>
    </xf>
    <xf numFmtId="3" fontId="27" fillId="9" borderId="0" xfId="0" applyNumberFormat="1" applyFont="1" applyFill="1" applyAlignment="1">
      <alignment horizontal="center"/>
    </xf>
    <xf numFmtId="3" fontId="28" fillId="9" borderId="38" xfId="0" applyNumberFormat="1" applyFont="1" applyFill="1" applyBorder="1" applyAlignment="1">
      <alignment horizontal="center"/>
    </xf>
    <xf numFmtId="3" fontId="28" fillId="9" borderId="39" xfId="0" applyNumberFormat="1" applyFont="1" applyFill="1" applyBorder="1" applyAlignment="1">
      <alignment horizontal="center"/>
    </xf>
    <xf numFmtId="3" fontId="13" fillId="4" borderId="0" xfId="0" applyNumberFormat="1" applyFont="1" applyFill="1" applyBorder="1"/>
    <xf numFmtId="3" fontId="29" fillId="4" borderId="0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 wrapText="1"/>
    </xf>
    <xf numFmtId="3" fontId="8" fillId="6" borderId="82" xfId="0" applyNumberFormat="1" applyFont="1" applyFill="1" applyBorder="1" applyAlignment="1">
      <alignment horizontal="center"/>
    </xf>
    <xf numFmtId="3" fontId="24" fillId="6" borderId="82" xfId="0" applyNumberFormat="1" applyFont="1" applyFill="1" applyBorder="1" applyAlignment="1">
      <alignment horizontal="center" vertical="center" wrapText="1"/>
    </xf>
    <xf numFmtId="3" fontId="1" fillId="0" borderId="35" xfId="0" applyNumberFormat="1" applyFont="1" applyBorder="1"/>
    <xf numFmtId="3" fontId="1" fillId="0" borderId="83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28" fillId="9" borderId="0" xfId="0" applyNumberFormat="1" applyFont="1" applyFill="1" applyBorder="1" applyAlignment="1">
      <alignment horizontal="center"/>
    </xf>
    <xf numFmtId="3" fontId="28" fillId="9" borderId="5" xfId="0" applyNumberFormat="1" applyFont="1" applyFill="1" applyBorder="1" applyAlignment="1">
      <alignment horizontal="center"/>
    </xf>
    <xf numFmtId="3" fontId="29" fillId="9" borderId="5" xfId="0" applyNumberFormat="1" applyFont="1" applyFill="1" applyBorder="1" applyAlignment="1">
      <alignment horizontal="center"/>
    </xf>
    <xf numFmtId="3" fontId="6" fillId="5" borderId="0" xfId="0" applyNumberFormat="1" applyFont="1" applyFill="1" applyBorder="1" applyAlignment="1">
      <alignment horizontal="center" vertical="center" wrapText="1"/>
    </xf>
    <xf numFmtId="3" fontId="8" fillId="6" borderId="84" xfId="0" applyNumberFormat="1" applyFont="1" applyFill="1" applyBorder="1"/>
    <xf numFmtId="3" fontId="8" fillId="6" borderId="85" xfId="0" applyNumberFormat="1" applyFont="1" applyFill="1" applyBorder="1" applyAlignment="1">
      <alignment horizontal="center"/>
    </xf>
    <xf numFmtId="3" fontId="24" fillId="6" borderId="85" xfId="0" applyNumberFormat="1" applyFont="1" applyFill="1" applyBorder="1" applyAlignment="1">
      <alignment horizontal="center" vertical="center" wrapText="1"/>
    </xf>
    <xf numFmtId="3" fontId="30" fillId="6" borderId="85" xfId="0" applyNumberFormat="1" applyFont="1" applyFill="1" applyBorder="1" applyAlignment="1">
      <alignment horizontal="center"/>
    </xf>
    <xf numFmtId="3" fontId="30" fillId="6" borderId="50" xfId="0" applyNumberFormat="1" applyFont="1" applyFill="1" applyBorder="1" applyAlignment="1">
      <alignment horizontal="center"/>
    </xf>
    <xf numFmtId="3" fontId="31" fillId="9" borderId="5" xfId="0" applyNumberFormat="1" applyFont="1" applyFill="1" applyBorder="1"/>
    <xf numFmtId="3" fontId="8" fillId="6" borderId="86" xfId="0" applyNumberFormat="1" applyFont="1" applyFill="1" applyBorder="1"/>
    <xf numFmtId="3" fontId="8" fillId="6" borderId="87" xfId="0" applyNumberFormat="1" applyFont="1" applyFill="1" applyBorder="1" applyAlignment="1">
      <alignment horizontal="center"/>
    </xf>
    <xf numFmtId="3" fontId="24" fillId="6" borderId="87" xfId="0" applyNumberFormat="1" applyFont="1" applyFill="1" applyBorder="1" applyAlignment="1">
      <alignment horizontal="center" vertical="center" wrapText="1"/>
    </xf>
    <xf numFmtId="3" fontId="30" fillId="6" borderId="87" xfId="0" applyNumberFormat="1" applyFont="1" applyFill="1" applyBorder="1" applyAlignment="1">
      <alignment horizontal="center"/>
    </xf>
    <xf numFmtId="3" fontId="30" fillId="6" borderId="88" xfId="0" applyNumberFormat="1" applyFont="1" applyFill="1" applyBorder="1" applyAlignment="1">
      <alignment horizontal="center"/>
    </xf>
    <xf numFmtId="3" fontId="8" fillId="6" borderId="89" xfId="0" applyNumberFormat="1" applyFont="1" applyFill="1" applyBorder="1"/>
    <xf numFmtId="3" fontId="8" fillId="6" borderId="90" xfId="0" applyNumberFormat="1" applyFont="1" applyFill="1" applyBorder="1" applyAlignment="1">
      <alignment horizontal="center"/>
    </xf>
    <xf numFmtId="3" fontId="24" fillId="6" borderId="90" xfId="0" applyNumberFormat="1" applyFont="1" applyFill="1" applyBorder="1" applyAlignment="1">
      <alignment horizontal="center" vertical="center" wrapText="1"/>
    </xf>
    <xf numFmtId="3" fontId="30" fillId="6" borderId="90" xfId="0" applyNumberFormat="1" applyFont="1" applyFill="1" applyBorder="1" applyAlignment="1">
      <alignment horizontal="center"/>
    </xf>
    <xf numFmtId="3" fontId="30" fillId="6" borderId="91" xfId="0" applyNumberFormat="1" applyFont="1" applyFill="1" applyBorder="1" applyAlignment="1">
      <alignment horizontal="center"/>
    </xf>
    <xf numFmtId="3" fontId="1" fillId="0" borderId="56" xfId="0" applyNumberFormat="1" applyFont="1" applyBorder="1" applyAlignment="1">
      <alignment horizontal="center"/>
    </xf>
    <xf numFmtId="3" fontId="28" fillId="9" borderId="56" xfId="0" applyNumberFormat="1" applyFont="1" applyFill="1" applyBorder="1" applyAlignment="1">
      <alignment horizontal="center"/>
    </xf>
    <xf numFmtId="3" fontId="28" fillId="9" borderId="57" xfId="0" applyNumberFormat="1" applyFont="1" applyFill="1" applyBorder="1" applyAlignment="1">
      <alignment horizontal="center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3" fontId="9" fillId="0" borderId="8" xfId="0" applyNumberFormat="1" applyFont="1" applyBorder="1" applyAlignment="1">
      <alignment horizontal="justify" vertical="center" wrapText="1"/>
    </xf>
    <xf numFmtId="3" fontId="24" fillId="9" borderId="8" xfId="0" applyNumberFormat="1" applyFont="1" applyFill="1" applyBorder="1" applyAlignment="1">
      <alignment horizontal="center" vertical="center" wrapText="1"/>
    </xf>
    <xf numFmtId="3" fontId="9" fillId="0" borderId="57" xfId="0" applyNumberFormat="1" applyFont="1" applyBorder="1" applyAlignment="1">
      <alignment horizontal="center"/>
    </xf>
    <xf numFmtId="0" fontId="0" fillId="9" borderId="0" xfId="0" applyFill="1"/>
    <xf numFmtId="0" fontId="14" fillId="3" borderId="0" xfId="0" applyFont="1" applyFill="1"/>
    <xf numFmtId="0" fontId="0" fillId="3" borderId="0" xfId="0" applyFill="1"/>
    <xf numFmtId="0" fontId="10" fillId="0" borderId="16" xfId="0" applyFont="1" applyBorder="1"/>
    <xf numFmtId="0" fontId="0" fillId="0" borderId="16" xfId="0" applyBorder="1"/>
    <xf numFmtId="0" fontId="10" fillId="0" borderId="0" xfId="0" applyFont="1"/>
    <xf numFmtId="0" fontId="10" fillId="0" borderId="11" xfId="0" applyFont="1" applyBorder="1"/>
    <xf numFmtId="0" fontId="10" fillId="0" borderId="12" xfId="0" applyFont="1" applyBorder="1"/>
    <xf numFmtId="3" fontId="10" fillId="9" borderId="12" xfId="0" applyNumberFormat="1" applyFont="1" applyFill="1" applyBorder="1"/>
    <xf numFmtId="3" fontId="0" fillId="0" borderId="12" xfId="0" applyNumberFormat="1" applyBorder="1"/>
    <xf numFmtId="0" fontId="0" fillId="0" borderId="12" xfId="0" applyBorder="1"/>
    <xf numFmtId="0" fontId="0" fillId="0" borderId="92" xfId="0" applyBorder="1"/>
    <xf numFmtId="0" fontId="0" fillId="0" borderId="40" xfId="0" applyBorder="1"/>
    <xf numFmtId="3" fontId="0" fillId="9" borderId="0" xfId="0" applyNumberFormat="1" applyFill="1" applyBorder="1"/>
    <xf numFmtId="3" fontId="0" fillId="0" borderId="0" xfId="0" applyNumberFormat="1" applyBorder="1"/>
    <xf numFmtId="3" fontId="0" fillId="0" borderId="93" xfId="0" applyNumberFormat="1" applyBorder="1"/>
    <xf numFmtId="0" fontId="0" fillId="0" borderId="93" xfId="0" applyBorder="1"/>
    <xf numFmtId="0" fontId="0" fillId="0" borderId="9" xfId="0" applyBorder="1"/>
    <xf numFmtId="0" fontId="10" fillId="0" borderId="16" xfId="0" applyFont="1" applyBorder="1"/>
    <xf numFmtId="3" fontId="0" fillId="0" borderId="16" xfId="0" applyNumberFormat="1" applyBorder="1"/>
    <xf numFmtId="0" fontId="0" fillId="0" borderId="94" xfId="0" applyBorder="1"/>
    <xf numFmtId="0" fontId="10" fillId="0" borderId="35" xfId="0" applyFont="1" applyBorder="1"/>
    <xf numFmtId="3" fontId="0" fillId="0" borderId="35" xfId="0" applyNumberFormat="1" applyBorder="1"/>
    <xf numFmtId="3" fontId="0" fillId="0" borderId="66" xfId="0" applyNumberFormat="1" applyBorder="1"/>
    <xf numFmtId="0" fontId="15" fillId="0" borderId="11" xfId="0" applyFont="1" applyBorder="1" applyProtection="1"/>
    <xf numFmtId="3" fontId="0" fillId="9" borderId="12" xfId="0" applyNumberFormat="1" applyFill="1" applyBorder="1"/>
    <xf numFmtId="0" fontId="15" fillId="0" borderId="9" xfId="0" applyFont="1" applyBorder="1" applyProtection="1"/>
    <xf numFmtId="3" fontId="10" fillId="0" borderId="16" xfId="0" applyNumberFormat="1" applyFont="1" applyBorder="1"/>
    <xf numFmtId="3" fontId="0" fillId="0" borderId="94" xfId="0" applyNumberFormat="1" applyBorder="1"/>
    <xf numFmtId="0" fontId="15" fillId="0" borderId="0" xfId="0" applyFont="1" applyProtection="1"/>
    <xf numFmtId="3" fontId="10" fillId="0" borderId="0" xfId="0" applyNumberFormat="1" applyFont="1"/>
    <xf numFmtId="0" fontId="10" fillId="9" borderId="11" xfId="0" applyFont="1" applyFill="1" applyBorder="1"/>
    <xf numFmtId="9" fontId="10" fillId="9" borderId="12" xfId="0" applyNumberFormat="1" applyFont="1" applyFill="1" applyBorder="1"/>
    <xf numFmtId="0" fontId="10" fillId="9" borderId="40" xfId="0" applyFont="1" applyFill="1" applyBorder="1"/>
    <xf numFmtId="3" fontId="10" fillId="9" borderId="0" xfId="0" applyNumberFormat="1" applyFont="1" applyFill="1" applyBorder="1"/>
    <xf numFmtId="0" fontId="10" fillId="0" borderId="40" xfId="0" applyFont="1" applyBorder="1"/>
    <xf numFmtId="2" fontId="0" fillId="0" borderId="0" xfId="0" applyNumberFormat="1" applyBorder="1"/>
    <xf numFmtId="0" fontId="10" fillId="9" borderId="40" xfId="0" applyFont="1" applyFill="1" applyBorder="1" applyAlignment="1">
      <alignment horizontal="left"/>
    </xf>
    <xf numFmtId="0" fontId="32" fillId="9" borderId="0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left"/>
    </xf>
    <xf numFmtId="9" fontId="0" fillId="6" borderId="16" xfId="0" applyNumberFormat="1" applyFill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3" fillId="0" borderId="4" xfId="0" applyFont="1" applyBorder="1" applyAlignment="1"/>
    <xf numFmtId="0" fontId="34" fillId="0" borderId="6" xfId="0" applyFont="1" applyBorder="1" applyAlignment="1">
      <alignment horizontal="center"/>
    </xf>
    <xf numFmtId="0" fontId="35" fillId="0" borderId="10" xfId="0" applyFont="1" applyBorder="1" applyAlignment="1">
      <alignment horizontal="left"/>
    </xf>
    <xf numFmtId="0" fontId="9" fillId="0" borderId="7" xfId="0" applyFont="1" applyBorder="1"/>
    <xf numFmtId="0" fontId="9" fillId="0" borderId="0" xfId="0" applyFont="1" applyBorder="1"/>
    <xf numFmtId="0" fontId="9" fillId="0" borderId="5" xfId="0" applyFont="1" applyBorder="1"/>
    <xf numFmtId="0" fontId="19" fillId="0" borderId="34" xfId="0" applyFont="1" applyBorder="1"/>
    <xf numFmtId="0" fontId="8" fillId="0" borderId="9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35" xfId="0" applyFont="1" applyBorder="1"/>
    <xf numFmtId="3" fontId="19" fillId="0" borderId="36" xfId="0" applyNumberFormat="1" applyFont="1" applyBorder="1" applyAlignment="1">
      <alignment horizontal="center" vertical="center"/>
    </xf>
    <xf numFmtId="0" fontId="9" fillId="9" borderId="0" xfId="0" applyFont="1" applyFill="1"/>
    <xf numFmtId="0" fontId="36" fillId="6" borderId="48" xfId="0" applyFont="1" applyFill="1" applyBorder="1"/>
    <xf numFmtId="3" fontId="39" fillId="7" borderId="58" xfId="0" applyNumberFormat="1" applyFont="1" applyFill="1" applyBorder="1" applyAlignment="1">
      <alignment horizontal="center" vertical="center"/>
    </xf>
    <xf numFmtId="0" fontId="0" fillId="0" borderId="77" xfId="0" applyBorder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0" borderId="0" xfId="0" applyFont="1"/>
    <xf numFmtId="0" fontId="44" fillId="0" borderId="0" xfId="2" applyFont="1" applyBorder="1" applyAlignment="1">
      <alignment horizontal="left" vertical="center"/>
    </xf>
    <xf numFmtId="0" fontId="45" fillId="0" borderId="0" xfId="0" applyFont="1"/>
    <xf numFmtId="0" fontId="46" fillId="12" borderId="104" xfId="0" applyFont="1" applyFill="1" applyBorder="1" applyAlignment="1">
      <alignment horizontal="center" vertical="center" wrapText="1"/>
    </xf>
    <xf numFmtId="0" fontId="46" fillId="15" borderId="108" xfId="0" applyFont="1" applyFill="1" applyBorder="1" applyAlignment="1">
      <alignment horizontal="center" vertical="center" wrapText="1"/>
    </xf>
    <xf numFmtId="0" fontId="46" fillId="16" borderId="106" xfId="0" applyFont="1" applyFill="1" applyBorder="1" applyAlignment="1">
      <alignment horizontal="center" vertical="center" wrapText="1"/>
    </xf>
    <xf numFmtId="0" fontId="46" fillId="12" borderId="109" xfId="0" applyFont="1" applyFill="1" applyBorder="1" applyAlignment="1">
      <alignment horizontal="center" vertical="center" wrapText="1"/>
    </xf>
    <xf numFmtId="0" fontId="46" fillId="17" borderId="110" xfId="0" applyFont="1" applyFill="1" applyBorder="1" applyAlignment="1">
      <alignment horizontal="center" vertical="center" wrapText="1"/>
    </xf>
    <xf numFmtId="0" fontId="46" fillId="17" borderId="35" xfId="0" applyFont="1" applyFill="1" applyBorder="1" applyAlignment="1">
      <alignment horizontal="center" vertical="center" wrapText="1"/>
    </xf>
    <xf numFmtId="0" fontId="46" fillId="17" borderId="11" xfId="0" applyFont="1" applyFill="1" applyBorder="1" applyAlignment="1">
      <alignment horizontal="center" vertical="center" wrapText="1"/>
    </xf>
    <xf numFmtId="0" fontId="46" fillId="15" borderId="112" xfId="0" applyFont="1" applyFill="1" applyBorder="1" applyAlignment="1">
      <alignment horizontal="center" vertical="center" wrapText="1"/>
    </xf>
    <xf numFmtId="0" fontId="46" fillId="16" borderId="113" xfId="0" applyFont="1" applyFill="1" applyBorder="1" applyAlignment="1">
      <alignment horizontal="center" vertical="center" wrapText="1"/>
    </xf>
    <xf numFmtId="0" fontId="46" fillId="12" borderId="114" xfId="0" applyFont="1" applyFill="1" applyBorder="1" applyAlignment="1">
      <alignment horizontal="center" vertical="center" wrapText="1"/>
    </xf>
    <xf numFmtId="0" fontId="46" fillId="17" borderId="66" xfId="0" applyFont="1" applyFill="1" applyBorder="1" applyAlignment="1">
      <alignment horizontal="center" vertical="center" wrapText="1"/>
    </xf>
    <xf numFmtId="0" fontId="47" fillId="12" borderId="116" xfId="0" applyFont="1" applyFill="1" applyBorder="1" applyAlignment="1">
      <alignment horizontal="center" vertical="center" wrapText="1"/>
    </xf>
    <xf numFmtId="9" fontId="45" fillId="18" borderId="116" xfId="0" applyNumberFormat="1" applyFont="1" applyFill="1" applyBorder="1" applyAlignment="1">
      <alignment horizontal="center" vertical="center" wrapText="1"/>
    </xf>
    <xf numFmtId="9" fontId="45" fillId="18" borderId="117" xfId="0" applyNumberFormat="1" applyFont="1" applyFill="1" applyBorder="1" applyAlignment="1">
      <alignment horizontal="center" vertical="center" wrapText="1"/>
    </xf>
    <xf numFmtId="9" fontId="45" fillId="19" borderId="117" xfId="0" applyNumberFormat="1" applyFont="1" applyFill="1" applyBorder="1" applyAlignment="1">
      <alignment horizontal="center" vertical="center" wrapText="1"/>
    </xf>
    <xf numFmtId="9" fontId="45" fillId="18" borderId="118" xfId="0" applyNumberFormat="1" applyFont="1" applyFill="1" applyBorder="1" applyAlignment="1">
      <alignment horizontal="center" vertical="center" wrapText="1"/>
    </xf>
    <xf numFmtId="9" fontId="45" fillId="18" borderId="119" xfId="0" applyNumberFormat="1" applyFont="1" applyFill="1" applyBorder="1" applyAlignment="1">
      <alignment horizontal="center" vertical="center" wrapText="1"/>
    </xf>
    <xf numFmtId="9" fontId="45" fillId="19" borderId="120" xfId="0" applyNumberFormat="1" applyFont="1" applyFill="1" applyBorder="1" applyAlignment="1">
      <alignment horizontal="center" vertical="center" wrapText="1"/>
    </xf>
    <xf numFmtId="9" fontId="45" fillId="18" borderId="120" xfId="0" applyNumberFormat="1" applyFont="1" applyFill="1" applyBorder="1" applyAlignment="1">
      <alignment horizontal="center" vertical="center" wrapText="1"/>
    </xf>
    <xf numFmtId="9" fontId="45" fillId="14" borderId="72" xfId="0" applyNumberFormat="1" applyFont="1" applyFill="1" applyBorder="1" applyAlignment="1">
      <alignment horizontal="center" vertical="center" wrapText="1"/>
    </xf>
    <xf numFmtId="0" fontId="46" fillId="15" borderId="115" xfId="0" applyFont="1" applyFill="1" applyBorder="1" applyAlignment="1">
      <alignment horizontal="center" vertical="center" wrapText="1"/>
    </xf>
    <xf numFmtId="0" fontId="46" fillId="16" borderId="73" xfId="0" applyFont="1" applyFill="1" applyBorder="1" applyAlignment="1">
      <alignment horizontal="center" vertical="center" wrapText="1"/>
    </xf>
    <xf numFmtId="0" fontId="46" fillId="12" borderId="121" xfId="0" applyFont="1" applyFill="1" applyBorder="1" applyAlignment="1">
      <alignment horizontal="center" vertical="center" wrapText="1"/>
    </xf>
    <xf numFmtId="2" fontId="45" fillId="19" borderId="114" xfId="0" applyNumberFormat="1" applyFont="1" applyFill="1" applyBorder="1" applyAlignment="1">
      <alignment horizontal="center" vertical="center" wrapText="1"/>
    </xf>
    <xf numFmtId="2" fontId="45" fillId="19" borderId="8" xfId="0" applyNumberFormat="1" applyFont="1" applyFill="1" applyBorder="1" applyAlignment="1">
      <alignment horizontal="center" vertical="center" wrapText="1"/>
    </xf>
    <xf numFmtId="2" fontId="45" fillId="17" borderId="122" xfId="0" applyNumberFormat="1" applyFont="1" applyFill="1" applyBorder="1" applyAlignment="1">
      <alignment horizontal="center" vertical="center" wrapText="1"/>
    </xf>
    <xf numFmtId="2" fontId="45" fillId="19" borderId="110" xfId="0" applyNumberFormat="1" applyFont="1" applyFill="1" applyBorder="1" applyAlignment="1">
      <alignment horizontal="center" vertical="center" wrapText="1"/>
    </xf>
    <xf numFmtId="2" fontId="47" fillId="19" borderId="66" xfId="0" applyNumberFormat="1" applyFont="1" applyFill="1" applyBorder="1" applyAlignment="1">
      <alignment horizontal="center" vertical="center" wrapText="1"/>
    </xf>
    <xf numFmtId="2" fontId="45" fillId="19" borderId="35" xfId="0" applyNumberFormat="1" applyFont="1" applyFill="1" applyBorder="1" applyAlignment="1">
      <alignment horizontal="center" vertical="center" wrapText="1"/>
    </xf>
    <xf numFmtId="2" fontId="45" fillId="20" borderId="121" xfId="0" applyNumberFormat="1" applyFont="1" applyFill="1" applyBorder="1" applyAlignment="1">
      <alignment horizontal="center" vertical="center" wrapText="1"/>
    </xf>
    <xf numFmtId="0" fontId="47" fillId="15" borderId="121" xfId="0" applyFont="1" applyFill="1" applyBorder="1" applyAlignment="1">
      <alignment horizontal="center" vertical="center" wrapText="1"/>
    </xf>
    <xf numFmtId="0" fontId="47" fillId="16" borderId="123" xfId="0" applyFont="1" applyFill="1" applyBorder="1" applyAlignment="1">
      <alignment horizontal="center" vertical="center" wrapText="1"/>
    </xf>
    <xf numFmtId="2" fontId="47" fillId="12" borderId="124" xfId="0" applyNumberFormat="1" applyFont="1" applyFill="1" applyBorder="1" applyAlignment="1">
      <alignment horizontal="center" vertical="center"/>
    </xf>
    <xf numFmtId="2" fontId="47" fillId="0" borderId="0" xfId="0" applyNumberFormat="1" applyFont="1" applyFill="1" applyBorder="1" applyAlignment="1">
      <alignment horizontal="center" vertical="center"/>
    </xf>
    <xf numFmtId="2" fontId="46" fillId="12" borderId="114" xfId="0" applyNumberFormat="1" applyFont="1" applyFill="1" applyBorder="1" applyAlignment="1">
      <alignment horizontal="center" vertical="center" wrapText="1"/>
    </xf>
    <xf numFmtId="2" fontId="46" fillId="12" borderId="8" xfId="0" applyNumberFormat="1" applyFont="1" applyFill="1" applyBorder="1" applyAlignment="1">
      <alignment horizontal="center" vertical="center" wrapText="1"/>
    </xf>
    <xf numFmtId="2" fontId="46" fillId="17" borderId="122" xfId="0" applyNumberFormat="1" applyFont="1" applyFill="1" applyBorder="1" applyAlignment="1">
      <alignment horizontal="center" vertical="center" wrapText="1"/>
    </xf>
    <xf numFmtId="2" fontId="46" fillId="12" borderId="122" xfId="0" applyNumberFormat="1" applyFont="1" applyFill="1" applyBorder="1" applyAlignment="1">
      <alignment horizontal="center" vertical="center" wrapText="1"/>
    </xf>
    <xf numFmtId="2" fontId="46" fillId="12" borderId="66" xfId="0" applyNumberFormat="1" applyFont="1" applyFill="1" applyBorder="1" applyAlignment="1">
      <alignment horizontal="center" vertical="center" wrapText="1"/>
    </xf>
    <xf numFmtId="2" fontId="46" fillId="12" borderId="110" xfId="0" applyNumberFormat="1" applyFont="1" applyFill="1" applyBorder="1" applyAlignment="1">
      <alignment horizontal="center" vertical="center" wrapText="1"/>
    </xf>
    <xf numFmtId="2" fontId="46" fillId="12" borderId="53" xfId="0" applyNumberFormat="1" applyFont="1" applyFill="1" applyBorder="1" applyAlignment="1">
      <alignment horizontal="center" vertical="center" wrapText="1"/>
    </xf>
    <xf numFmtId="2" fontId="47" fillId="15" borderId="121" xfId="0" applyNumberFormat="1" applyFont="1" applyFill="1" applyBorder="1" applyAlignment="1">
      <alignment horizontal="center" vertical="center" wrapText="1"/>
    </xf>
    <xf numFmtId="2" fontId="47" fillId="16" borderId="12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center"/>
    </xf>
    <xf numFmtId="0" fontId="46" fillId="12" borderId="124" xfId="0" applyFont="1" applyFill="1" applyBorder="1" applyAlignment="1">
      <alignment horizontal="center" vertical="center" wrapText="1"/>
    </xf>
    <xf numFmtId="2" fontId="45" fillId="19" borderId="116" xfId="0" applyNumberFormat="1" applyFont="1" applyFill="1" applyBorder="1" applyAlignment="1">
      <alignment horizontal="center" vertical="center" wrapText="1"/>
    </xf>
    <xf numFmtId="2" fontId="45" fillId="19" borderId="117" xfId="0" applyNumberFormat="1" applyFont="1" applyFill="1" applyBorder="1" applyAlignment="1">
      <alignment horizontal="center" vertical="center" wrapText="1"/>
    </xf>
    <xf numFmtId="2" fontId="47" fillId="17" borderId="125" xfId="0" applyNumberFormat="1" applyFont="1" applyFill="1" applyBorder="1" applyAlignment="1">
      <alignment horizontal="center" vertical="center" wrapText="1"/>
    </xf>
    <xf numFmtId="2" fontId="47" fillId="19" borderId="118" xfId="0" applyNumberFormat="1" applyFont="1" applyFill="1" applyBorder="1" applyAlignment="1">
      <alignment horizontal="center" vertical="center" wrapText="1"/>
    </xf>
    <xf numFmtId="2" fontId="47" fillId="19" borderId="119" xfId="0" applyNumberFormat="1" applyFont="1" applyFill="1" applyBorder="1" applyAlignment="1">
      <alignment horizontal="center" vertical="center" wrapText="1"/>
    </xf>
    <xf numFmtId="2" fontId="47" fillId="19" borderId="126" xfId="0" applyNumberFormat="1" applyFont="1" applyFill="1" applyBorder="1" applyAlignment="1">
      <alignment horizontal="center" vertical="center" wrapText="1"/>
    </xf>
    <xf numFmtId="2" fontId="47" fillId="19" borderId="120" xfId="0" applyNumberFormat="1" applyFont="1" applyFill="1" applyBorder="1" applyAlignment="1">
      <alignment horizontal="center" vertical="center" wrapText="1"/>
    </xf>
    <xf numFmtId="2" fontId="45" fillId="20" borderId="124" xfId="0" applyNumberFormat="1" applyFont="1" applyFill="1" applyBorder="1" applyAlignment="1">
      <alignment horizontal="center" vertical="center" wrapText="1"/>
    </xf>
    <xf numFmtId="2" fontId="47" fillId="15" borderId="124" xfId="0" applyNumberFormat="1" applyFont="1" applyFill="1" applyBorder="1" applyAlignment="1">
      <alignment horizontal="center" vertical="center" wrapText="1"/>
    </xf>
    <xf numFmtId="2" fontId="47" fillId="16" borderId="127" xfId="0" applyNumberFormat="1" applyFont="1" applyFill="1" applyBorder="1" applyAlignment="1">
      <alignment horizontal="center" vertical="center" wrapText="1"/>
    </xf>
    <xf numFmtId="2" fontId="47" fillId="19" borderId="104" xfId="0" applyNumberFormat="1" applyFont="1" applyFill="1" applyBorder="1" applyAlignment="1">
      <alignment horizontal="center" vertical="center" wrapText="1"/>
    </xf>
    <xf numFmtId="2" fontId="47" fillId="19" borderId="128" xfId="0" applyNumberFormat="1" applyFont="1" applyFill="1" applyBorder="1" applyAlignment="1">
      <alignment horizontal="center" vertical="center" wrapText="1"/>
    </xf>
    <xf numFmtId="2" fontId="47" fillId="17" borderId="129" xfId="0" applyNumberFormat="1" applyFont="1" applyFill="1" applyBorder="1" applyAlignment="1">
      <alignment horizontal="center" vertical="center" wrapText="1"/>
    </xf>
    <xf numFmtId="2" fontId="47" fillId="19" borderId="130" xfId="0" applyNumberFormat="1" applyFont="1" applyFill="1" applyBorder="1" applyAlignment="1">
      <alignment horizontal="center" vertical="center" wrapText="1"/>
    </xf>
    <xf numFmtId="2" fontId="47" fillId="19" borderId="131" xfId="0" applyNumberFormat="1" applyFont="1" applyFill="1" applyBorder="1" applyAlignment="1">
      <alignment horizontal="center" vertical="center" wrapText="1"/>
    </xf>
    <xf numFmtId="2" fontId="47" fillId="17" borderId="105" xfId="0" applyNumberFormat="1" applyFont="1" applyFill="1" applyBorder="1" applyAlignment="1">
      <alignment horizontal="center" vertical="center" wrapText="1"/>
    </xf>
    <xf numFmtId="2" fontId="47" fillId="19" borderId="105" xfId="0" applyNumberFormat="1" applyFont="1" applyFill="1" applyBorder="1" applyAlignment="1">
      <alignment horizontal="center" vertical="center" wrapText="1"/>
    </xf>
    <xf numFmtId="2" fontId="45" fillId="20" borderId="108" xfId="0" applyNumberFormat="1" applyFont="1" applyFill="1" applyBorder="1" applyAlignment="1">
      <alignment horizontal="center" vertical="center" wrapText="1"/>
    </xf>
    <xf numFmtId="2" fontId="47" fillId="15" borderId="108" xfId="0" applyNumberFormat="1" applyFont="1" applyFill="1" applyBorder="1" applyAlignment="1">
      <alignment horizontal="center" vertical="center" wrapText="1"/>
    </xf>
    <xf numFmtId="2" fontId="47" fillId="16" borderId="106" xfId="0" applyNumberFormat="1" applyFont="1" applyFill="1" applyBorder="1" applyAlignment="1">
      <alignment horizontal="center" vertical="center" wrapText="1"/>
    </xf>
    <xf numFmtId="2" fontId="47" fillId="19" borderId="114" xfId="0" applyNumberFormat="1" applyFont="1" applyFill="1" applyBorder="1" applyAlignment="1">
      <alignment horizontal="center" vertical="center" wrapText="1"/>
    </xf>
    <xf numFmtId="2" fontId="47" fillId="19" borderId="8" xfId="0" applyNumberFormat="1" applyFont="1" applyFill="1" applyBorder="1" applyAlignment="1">
      <alignment horizontal="center" vertical="center" wrapText="1"/>
    </xf>
    <xf numFmtId="2" fontId="47" fillId="17" borderId="132" xfId="0" applyNumberFormat="1" applyFont="1" applyFill="1" applyBorder="1" applyAlignment="1">
      <alignment horizontal="center" vertical="center" wrapText="1"/>
    </xf>
    <xf numFmtId="2" fontId="47" fillId="19" borderId="110" xfId="0" applyNumberFormat="1" applyFont="1" applyFill="1" applyBorder="1" applyAlignment="1">
      <alignment horizontal="center" vertical="center" wrapText="1"/>
    </xf>
    <xf numFmtId="2" fontId="47" fillId="19" borderId="111" xfId="0" applyNumberFormat="1" applyFont="1" applyFill="1" applyBorder="1" applyAlignment="1">
      <alignment horizontal="center" vertical="center" wrapText="1"/>
    </xf>
    <xf numFmtId="2" fontId="47" fillId="19" borderId="16" xfId="0" applyNumberFormat="1" applyFont="1" applyFill="1" applyBorder="1" applyAlignment="1">
      <alignment horizontal="center" vertical="center" wrapText="1"/>
    </xf>
    <xf numFmtId="0" fontId="46" fillId="12" borderId="116" xfId="0" applyFont="1" applyFill="1" applyBorder="1" applyAlignment="1">
      <alignment horizontal="center" vertical="center" wrapText="1"/>
    </xf>
    <xf numFmtId="2" fontId="47" fillId="19" borderId="116" xfId="0" applyNumberFormat="1" applyFont="1" applyFill="1" applyBorder="1" applyAlignment="1">
      <alignment horizontal="center" vertical="center" wrapText="1"/>
    </xf>
    <xf numFmtId="2" fontId="47" fillId="19" borderId="117" xfId="0" applyNumberFormat="1" applyFont="1" applyFill="1" applyBorder="1" applyAlignment="1">
      <alignment horizontal="center" vertical="center" wrapText="1"/>
    </xf>
    <xf numFmtId="2" fontId="47" fillId="17" borderId="133" xfId="0" applyNumberFormat="1" applyFont="1" applyFill="1" applyBorder="1" applyAlignment="1">
      <alignment horizontal="center" vertical="center" wrapText="1"/>
    </xf>
    <xf numFmtId="2" fontId="47" fillId="19" borderId="72" xfId="0" applyNumberFormat="1" applyFont="1" applyFill="1" applyBorder="1" applyAlignment="1">
      <alignment horizontal="center" vertical="center" wrapText="1"/>
    </xf>
    <xf numFmtId="2" fontId="47" fillId="17" borderId="8" xfId="0" applyNumberFormat="1" applyFont="1" applyFill="1" applyBorder="1" applyAlignment="1">
      <alignment horizontal="center" vertical="center" wrapText="1"/>
    </xf>
    <xf numFmtId="2" fontId="47" fillId="17" borderId="53" xfId="0" applyNumberFormat="1" applyFont="1" applyFill="1" applyBorder="1" applyAlignment="1">
      <alignment horizontal="center" vertical="center" wrapText="1"/>
    </xf>
    <xf numFmtId="164" fontId="47" fillId="15" borderId="108" xfId="0" applyNumberFormat="1" applyFont="1" applyFill="1" applyBorder="1" applyAlignment="1">
      <alignment horizontal="center" vertical="center" wrapText="1"/>
    </xf>
    <xf numFmtId="164" fontId="45" fillId="16" borderId="106" xfId="0" applyNumberFormat="1" applyFont="1" applyFill="1" applyBorder="1" applyAlignment="1">
      <alignment horizontal="center" vertical="center" wrapText="1"/>
    </xf>
    <xf numFmtId="2" fontId="47" fillId="17" borderId="35" xfId="0" applyNumberFormat="1" applyFont="1" applyFill="1" applyBorder="1" applyAlignment="1">
      <alignment horizontal="center" vertical="center" wrapText="1"/>
    </xf>
    <xf numFmtId="164" fontId="47" fillId="15" borderId="134" xfId="0" applyNumberFormat="1" applyFont="1" applyFill="1" applyBorder="1" applyAlignment="1">
      <alignment horizontal="center" vertical="center" wrapText="1"/>
    </xf>
    <xf numFmtId="164" fontId="45" fillId="16" borderId="123" xfId="0" applyNumberFormat="1" applyFont="1" applyFill="1" applyBorder="1" applyAlignment="1">
      <alignment horizontal="center" vertical="center" wrapText="1"/>
    </xf>
    <xf numFmtId="2" fontId="47" fillId="17" borderId="19" xfId="0" applyNumberFormat="1" applyFont="1" applyFill="1" applyBorder="1" applyAlignment="1">
      <alignment horizontal="center" vertical="center" wrapText="1"/>
    </xf>
    <xf numFmtId="2" fontId="47" fillId="17" borderId="120" xfId="0" applyNumberFormat="1" applyFont="1" applyFill="1" applyBorder="1" applyAlignment="1">
      <alignment horizontal="center" vertical="center" wrapText="1"/>
    </xf>
    <xf numFmtId="2" fontId="47" fillId="17" borderId="11" xfId="0" applyNumberFormat="1" applyFont="1" applyFill="1" applyBorder="1" applyAlignment="1">
      <alignment horizontal="center" vertical="center" wrapText="1"/>
    </xf>
    <xf numFmtId="164" fontId="47" fillId="15" borderId="115" xfId="0" applyNumberFormat="1" applyFont="1" applyFill="1" applyBorder="1" applyAlignment="1">
      <alignment horizontal="center" vertical="center" wrapText="1"/>
    </xf>
    <xf numFmtId="164" fontId="45" fillId="16" borderId="127" xfId="0" applyNumberFormat="1" applyFont="1" applyFill="1" applyBorder="1" applyAlignment="1">
      <alignment horizontal="center" vertical="center" wrapText="1"/>
    </xf>
    <xf numFmtId="0" fontId="46" fillId="12" borderId="68" xfId="0" applyFont="1" applyFill="1" applyBorder="1" applyAlignment="1">
      <alignment horizontal="center" vertical="center" wrapText="1"/>
    </xf>
    <xf numFmtId="1" fontId="47" fillId="19" borderId="68" xfId="0" applyNumberFormat="1" applyFont="1" applyFill="1" applyBorder="1" applyAlignment="1">
      <alignment horizontal="center" vertical="center" wrapText="1"/>
    </xf>
    <xf numFmtId="1" fontId="47" fillId="19" borderId="135" xfId="0" applyNumberFormat="1" applyFont="1" applyFill="1" applyBorder="1" applyAlignment="1">
      <alignment horizontal="center" vertical="center" wrapText="1"/>
    </xf>
    <xf numFmtId="1" fontId="47" fillId="17" borderId="136" xfId="0" applyNumberFormat="1" applyFont="1" applyFill="1" applyBorder="1" applyAlignment="1">
      <alignment horizontal="center" vertical="center" wrapText="1"/>
    </xf>
    <xf numFmtId="0" fontId="47" fillId="19" borderId="78" xfId="0" applyFont="1" applyFill="1" applyBorder="1" applyAlignment="1">
      <alignment horizontal="center" vertical="center" wrapText="1"/>
    </xf>
    <xf numFmtId="0" fontId="47" fillId="19" borderId="137" xfId="0" applyFont="1" applyFill="1" applyBorder="1" applyAlignment="1">
      <alignment horizontal="center" vertical="center" wrapText="1"/>
    </xf>
    <xf numFmtId="0" fontId="47" fillId="17" borderId="69" xfId="0" applyFont="1" applyFill="1" applyBorder="1" applyAlignment="1">
      <alignment horizontal="center" vertical="center" wrapText="1"/>
    </xf>
    <xf numFmtId="0" fontId="47" fillId="19" borderId="69" xfId="0" applyFont="1" applyFill="1" applyBorder="1" applyAlignment="1">
      <alignment horizontal="center" vertical="center" wrapText="1"/>
    </xf>
    <xf numFmtId="0" fontId="47" fillId="17" borderId="79" xfId="0" applyFont="1" applyFill="1" applyBorder="1" applyAlignment="1">
      <alignment horizontal="center" vertical="center" wrapText="1"/>
    </xf>
    <xf numFmtId="0" fontId="47" fillId="20" borderId="138" xfId="0" applyFont="1" applyFill="1" applyBorder="1" applyAlignment="1">
      <alignment horizontal="center" vertical="center" wrapText="1"/>
    </xf>
    <xf numFmtId="2" fontId="47" fillId="15" borderId="138" xfId="0" applyNumberFormat="1" applyFont="1" applyFill="1" applyBorder="1" applyAlignment="1">
      <alignment horizontal="center" vertical="center" wrapText="1"/>
    </xf>
    <xf numFmtId="2" fontId="47" fillId="16" borderId="70" xfId="0" applyNumberFormat="1" applyFont="1" applyFill="1" applyBorder="1" applyAlignment="1">
      <alignment horizontal="center" vertical="center" wrapText="1"/>
    </xf>
    <xf numFmtId="3" fontId="48" fillId="12" borderId="0" xfId="0" applyNumberFormat="1" applyFont="1" applyFill="1"/>
    <xf numFmtId="3" fontId="45" fillId="0" borderId="0" xfId="0" applyNumberFormat="1" applyFont="1" applyAlignment="1">
      <alignment horizontal="center"/>
    </xf>
    <xf numFmtId="3" fontId="45" fillId="0" borderId="0" xfId="0" applyNumberFormat="1" applyFont="1"/>
    <xf numFmtId="3" fontId="45" fillId="12" borderId="0" xfId="0" applyNumberFormat="1" applyFont="1" applyFill="1"/>
    <xf numFmtId="0" fontId="51" fillId="14" borderId="139" xfId="0" applyFont="1" applyFill="1" applyBorder="1" applyAlignment="1">
      <alignment horizontal="center" vertical="center" wrapText="1" readingOrder="1"/>
    </xf>
    <xf numFmtId="0" fontId="51" fillId="14" borderId="140" xfId="0" applyFont="1" applyFill="1" applyBorder="1" applyAlignment="1">
      <alignment horizontal="center" vertical="center" wrapText="1" readingOrder="1"/>
    </xf>
    <xf numFmtId="0" fontId="52" fillId="20" borderId="141" xfId="0" applyFont="1" applyFill="1" applyBorder="1" applyAlignment="1">
      <alignment horizontal="center" vertical="center" wrapText="1" readingOrder="1"/>
    </xf>
    <xf numFmtId="0" fontId="53" fillId="20" borderId="141" xfId="0" applyFont="1" applyFill="1" applyBorder="1" applyAlignment="1">
      <alignment horizontal="center" vertical="center" wrapText="1" readingOrder="1"/>
    </xf>
    <xf numFmtId="0" fontId="52" fillId="20" borderId="142" xfId="0" applyFont="1" applyFill="1" applyBorder="1" applyAlignment="1">
      <alignment horizontal="center" vertical="center" wrapText="1" readingOrder="1"/>
    </xf>
    <xf numFmtId="0" fontId="53" fillId="20" borderId="142" xfId="0" applyFont="1" applyFill="1" applyBorder="1" applyAlignment="1">
      <alignment horizontal="center" vertical="center" wrapText="1" readingOrder="1"/>
    </xf>
    <xf numFmtId="0" fontId="46" fillId="17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5" fillId="5" borderId="9" xfId="0" applyFont="1" applyFill="1" applyBorder="1" applyAlignment="1">
      <alignment horizontal="center" wrapText="1"/>
    </xf>
    <xf numFmtId="0" fontId="14" fillId="0" borderId="0" xfId="0" applyFont="1" applyFill="1" applyBorder="1" applyAlignment="1"/>
    <xf numFmtId="0" fontId="0" fillId="0" borderId="0" xfId="0" applyFill="1" applyBorder="1"/>
    <xf numFmtId="0" fontId="16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" fillId="0" borderId="0" xfId="0" applyFont="1" applyFill="1" applyBorder="1"/>
    <xf numFmtId="4" fontId="18" fillId="0" borderId="0" xfId="0" applyNumberFormat="1" applyFont="1" applyFill="1" applyBorder="1"/>
    <xf numFmtId="3" fontId="1" fillId="0" borderId="0" xfId="0" applyNumberFormat="1" applyFont="1" applyFill="1" applyBorder="1"/>
    <xf numFmtId="4" fontId="17" fillId="6" borderId="143" xfId="0" applyNumberFormat="1" applyFont="1" applyFill="1" applyBorder="1"/>
    <xf numFmtId="0" fontId="1" fillId="6" borderId="49" xfId="0" applyFont="1" applyFill="1" applyBorder="1"/>
    <xf numFmtId="0" fontId="1" fillId="6" borderId="44" xfId="0" applyFont="1" applyFill="1" applyBorder="1"/>
    <xf numFmtId="0" fontId="1" fillId="6" borderId="51" xfId="0" applyFont="1" applyFill="1" applyBorder="1"/>
    <xf numFmtId="0" fontId="1" fillId="6" borderId="144" xfId="0" applyFont="1" applyFill="1" applyBorder="1"/>
    <xf numFmtId="0" fontId="17" fillId="6" borderId="145" xfId="0" applyFont="1" applyFill="1" applyBorder="1"/>
    <xf numFmtId="0" fontId="1" fillId="6" borderId="146" xfId="0" applyFont="1" applyFill="1" applyBorder="1"/>
    <xf numFmtId="0" fontId="17" fillId="6" borderId="147" xfId="0" applyFont="1" applyFill="1" applyBorder="1"/>
    <xf numFmtId="3" fontId="54" fillId="12" borderId="148" xfId="0" applyNumberFormat="1" applyFont="1" applyFill="1" applyBorder="1" applyAlignment="1">
      <alignment horizontal="right" vertical="center" wrapText="1"/>
    </xf>
    <xf numFmtId="166" fontId="54" fillId="12" borderId="149" xfId="0" applyNumberFormat="1" applyFont="1" applyFill="1" applyBorder="1" applyAlignment="1">
      <alignment horizontal="right" vertical="center" wrapText="1"/>
    </xf>
    <xf numFmtId="49" fontId="55" fillId="12" borderId="149" xfId="0" applyNumberFormat="1" applyFont="1" applyFill="1" applyBorder="1" applyAlignment="1">
      <alignment horizontal="right" vertical="center" wrapText="1"/>
    </xf>
    <xf numFmtId="2" fontId="55" fillId="12" borderId="149" xfId="0" applyNumberFormat="1" applyFont="1" applyFill="1" applyBorder="1" applyAlignment="1">
      <alignment horizontal="right" vertical="center" wrapText="1"/>
    </xf>
    <xf numFmtId="2" fontId="54" fillId="12" borderId="149" xfId="0" applyNumberFormat="1" applyFont="1" applyFill="1" applyBorder="1" applyAlignment="1">
      <alignment horizontal="right" vertical="center" wrapText="1"/>
    </xf>
    <xf numFmtId="4" fontId="54" fillId="12" borderId="149" xfId="0" applyNumberFormat="1" applyFont="1" applyFill="1" applyBorder="1" applyAlignment="1">
      <alignment horizontal="right" vertical="center" wrapText="1"/>
    </xf>
    <xf numFmtId="3" fontId="54" fillId="12" borderId="149" xfId="0" applyNumberFormat="1" applyFont="1" applyFill="1" applyBorder="1" applyAlignment="1">
      <alignment horizontal="right" vertical="center" wrapText="1"/>
    </xf>
    <xf numFmtId="3" fontId="55" fillId="12" borderId="149" xfId="0" applyNumberFormat="1" applyFont="1" applyFill="1" applyBorder="1" applyAlignment="1">
      <alignment horizontal="right" vertical="center" wrapText="1"/>
    </xf>
    <xf numFmtId="3" fontId="55" fillId="12" borderId="150" xfId="0" applyNumberFormat="1" applyFont="1" applyFill="1" applyBorder="1" applyAlignment="1">
      <alignment horizontal="right" vertical="center" wrapText="1"/>
    </xf>
    <xf numFmtId="4" fontId="57" fillId="0" borderId="35" xfId="0" applyNumberFormat="1" applyFont="1" applyFill="1" applyBorder="1" applyAlignment="1">
      <alignment horizontal="left" vertical="center" wrapText="1"/>
    </xf>
    <xf numFmtId="4" fontId="57" fillId="0" borderId="62" xfId="0" applyNumberFormat="1" applyFont="1" applyFill="1" applyBorder="1" applyAlignment="1">
      <alignment horizontal="left" vertical="center" wrapText="1"/>
    </xf>
    <xf numFmtId="4" fontId="21" fillId="21" borderId="53" xfId="0" applyNumberFormat="1" applyFont="1" applyFill="1" applyBorder="1" applyAlignment="1">
      <alignment horizontal="left" vertical="center" wrapText="1"/>
    </xf>
    <xf numFmtId="4" fontId="21" fillId="21" borderId="35" xfId="0" applyNumberFormat="1" applyFont="1" applyFill="1" applyBorder="1" applyAlignment="1">
      <alignment horizontal="left" vertical="center" wrapText="1"/>
    </xf>
    <xf numFmtId="4" fontId="21" fillId="21" borderId="60" xfId="0" applyNumberFormat="1" applyFont="1" applyFill="1" applyBorder="1" applyAlignment="1">
      <alignment horizontal="left" vertical="center" wrapText="1"/>
    </xf>
    <xf numFmtId="4" fontId="56" fillId="22" borderId="61" xfId="0" applyNumberFormat="1" applyFont="1" applyFill="1" applyBorder="1" applyAlignment="1">
      <alignment horizontal="left" vertical="center" wrapText="1"/>
    </xf>
    <xf numFmtId="3" fontId="24" fillId="6" borderId="8" xfId="1" applyNumberFormat="1" applyFont="1" applyFill="1" applyBorder="1" applyAlignment="1" applyProtection="1">
      <alignment horizontal="right" vertical="center" shrinkToFit="1"/>
    </xf>
    <xf numFmtId="0" fontId="23" fillId="0" borderId="151" xfId="0" applyFont="1" applyBorder="1" applyAlignment="1">
      <alignment horizontal="center"/>
    </xf>
    <xf numFmtId="0" fontId="0" fillId="0" borderId="138" xfId="0" applyBorder="1"/>
    <xf numFmtId="3" fontId="46" fillId="23" borderId="19" xfId="0" applyNumberFormat="1" applyFont="1" applyFill="1" applyBorder="1" applyAlignment="1">
      <alignment horizontal="center" vertical="center" wrapText="1"/>
    </xf>
    <xf numFmtId="0" fontId="0" fillId="23" borderId="8" xfId="0" applyFill="1" applyBorder="1" applyAlignment="1">
      <alignment vertical="center" wrapText="1"/>
    </xf>
    <xf numFmtId="0" fontId="2" fillId="2" borderId="95" xfId="1" applyFont="1" applyFill="1" applyBorder="1" applyAlignment="1" applyProtection="1">
      <alignment horizontal="center" vertical="center"/>
    </xf>
    <xf numFmtId="0" fontId="2" fillId="2" borderId="96" xfId="1" applyFont="1" applyFill="1" applyBorder="1" applyAlignment="1" applyProtection="1">
      <alignment horizontal="center" vertical="center"/>
    </xf>
    <xf numFmtId="0" fontId="2" fillId="2" borderId="97" xfId="1" applyFont="1" applyFill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left" vertical="center"/>
    </xf>
    <xf numFmtId="0" fontId="7" fillId="3" borderId="68" xfId="0" applyFont="1" applyFill="1" applyBorder="1" applyAlignment="1">
      <alignment horizontal="left"/>
    </xf>
    <xf numFmtId="0" fontId="7" fillId="3" borderId="69" xfId="0" applyFont="1" applyFill="1" applyBorder="1" applyAlignment="1">
      <alignment horizontal="left"/>
    </xf>
    <xf numFmtId="0" fontId="7" fillId="3" borderId="7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51" fillId="14" borderId="139" xfId="0" applyFont="1" applyFill="1" applyBorder="1" applyAlignment="1">
      <alignment horizontal="center" vertical="center" wrapText="1" readingOrder="1"/>
    </xf>
    <xf numFmtId="0" fontId="51" fillId="14" borderId="140" xfId="0" applyFont="1" applyFill="1" applyBorder="1" applyAlignment="1">
      <alignment horizontal="center" vertical="center" wrapText="1" readingOrder="1"/>
    </xf>
    <xf numFmtId="0" fontId="42" fillId="11" borderId="1" xfId="3" applyFont="1" applyFill="1" applyAlignment="1">
      <alignment horizontal="center" vertical="center"/>
    </xf>
    <xf numFmtId="0" fontId="44" fillId="0" borderId="103" xfId="2" applyFont="1" applyBorder="1" applyAlignment="1">
      <alignment horizontal="left" vertical="center"/>
    </xf>
    <xf numFmtId="0" fontId="46" fillId="13" borderId="104" xfId="0" applyFont="1" applyFill="1" applyBorder="1" applyAlignment="1">
      <alignment horizontal="center" vertical="center" wrapText="1"/>
    </xf>
    <xf numFmtId="0" fontId="46" fillId="13" borderId="105" xfId="0" applyFont="1" applyFill="1" applyBorder="1" applyAlignment="1">
      <alignment horizontal="center" vertical="center" wrapText="1"/>
    </xf>
    <xf numFmtId="0" fontId="46" fillId="13" borderId="106" xfId="0" applyFont="1" applyFill="1" applyBorder="1" applyAlignment="1">
      <alignment horizontal="center" vertical="center" wrapText="1"/>
    </xf>
    <xf numFmtId="0" fontId="46" fillId="13" borderId="68" xfId="0" applyFont="1" applyFill="1" applyBorder="1" applyAlignment="1">
      <alignment horizontal="center" vertical="center" wrapText="1"/>
    </xf>
    <xf numFmtId="0" fontId="46" fillId="13" borderId="69" xfId="0" applyFont="1" applyFill="1" applyBorder="1" applyAlignment="1">
      <alignment horizontal="center" vertical="center" wrapText="1"/>
    </xf>
    <xf numFmtId="0" fontId="46" fillId="14" borderId="107" xfId="0" applyFont="1" applyFill="1" applyBorder="1" applyAlignment="1">
      <alignment horizontal="center" vertical="center" wrapText="1"/>
    </xf>
    <xf numFmtId="0" fontId="46" fillId="14" borderId="112" xfId="0" applyFont="1" applyFill="1" applyBorder="1" applyAlignment="1">
      <alignment horizontal="center" vertical="center" wrapText="1"/>
    </xf>
    <xf numFmtId="0" fontId="46" fillId="14" borderId="115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left" vertical="center"/>
    </xf>
    <xf numFmtId="0" fontId="6" fillId="5" borderId="34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3" fillId="4" borderId="4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4" fillId="5" borderId="53" xfId="0" applyFont="1" applyFill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14" fillId="5" borderId="98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4" fillId="5" borderId="104" xfId="0" applyFont="1" applyFill="1" applyBorder="1" applyAlignment="1">
      <alignment horizontal="center"/>
    </xf>
    <xf numFmtId="0" fontId="14" fillId="5" borderId="106" xfId="0" applyFont="1" applyFill="1" applyBorder="1" applyAlignment="1">
      <alignment horizontal="center"/>
    </xf>
    <xf numFmtId="3" fontId="15" fillId="7" borderId="15" xfId="0" applyNumberFormat="1" applyFont="1" applyFill="1" applyBorder="1" applyAlignment="1">
      <alignment horizontal="center" vertical="center" wrapText="1"/>
    </xf>
    <xf numFmtId="3" fontId="15" fillId="7" borderId="18" xfId="0" applyNumberFormat="1" applyFont="1" applyFill="1" applyBorder="1" applyAlignment="1">
      <alignment horizontal="center" vertical="center" wrapText="1"/>
    </xf>
    <xf numFmtId="0" fontId="15" fillId="7" borderId="19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34" xfId="0" applyFont="1" applyFill="1" applyBorder="1" applyAlignment="1">
      <alignment horizontal="center" vertical="center" wrapText="1"/>
    </xf>
    <xf numFmtId="0" fontId="15" fillId="7" borderId="99" xfId="0" applyFont="1" applyFill="1" applyBorder="1" applyAlignment="1">
      <alignment horizontal="center" vertical="center" wrapText="1"/>
    </xf>
    <xf numFmtId="0" fontId="15" fillId="7" borderId="100" xfId="0" applyFont="1" applyFill="1" applyBorder="1" applyAlignment="1">
      <alignment horizontal="center" vertical="center" wrapText="1"/>
    </xf>
    <xf numFmtId="0" fontId="15" fillId="7" borderId="40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93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5" fillId="7" borderId="9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>
      <alignment wrapText="1"/>
    </xf>
    <xf numFmtId="3" fontId="8" fillId="7" borderId="99" xfId="0" applyNumberFormat="1" applyFont="1" applyFill="1" applyBorder="1" applyAlignment="1">
      <alignment horizontal="center" vertical="center" wrapText="1"/>
    </xf>
    <xf numFmtId="3" fontId="8" fillId="7" borderId="100" xfId="0" applyNumberFormat="1" applyFont="1" applyFill="1" applyBorder="1" applyAlignment="1">
      <alignment horizontal="center" vertical="center" wrapText="1"/>
    </xf>
    <xf numFmtId="3" fontId="24" fillId="7" borderId="15" xfId="0" applyNumberFormat="1" applyFont="1" applyFill="1" applyBorder="1" applyAlignment="1">
      <alignment horizontal="center" vertical="center" wrapText="1"/>
    </xf>
    <xf numFmtId="3" fontId="24" fillId="7" borderId="18" xfId="0" applyNumberFormat="1" applyFont="1" applyFill="1" applyBorder="1" applyAlignment="1">
      <alignment horizontal="center" vertical="center" wrapText="1"/>
    </xf>
    <xf numFmtId="0" fontId="25" fillId="3" borderId="68" xfId="0" applyFont="1" applyFill="1" applyBorder="1" applyAlignment="1">
      <alignment horizontal="center"/>
    </xf>
    <xf numFmtId="0" fontId="25" fillId="3" borderId="69" xfId="0" applyFont="1" applyFill="1" applyBorder="1" applyAlignment="1">
      <alignment horizontal="center"/>
    </xf>
    <xf numFmtId="0" fontId="25" fillId="3" borderId="7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3" fontId="8" fillId="7" borderId="19" xfId="0" applyNumberFormat="1" applyFont="1" applyFill="1" applyBorder="1" applyAlignment="1">
      <alignment horizontal="left" vertical="center" wrapText="1"/>
    </xf>
    <xf numFmtId="3" fontId="8" fillId="7" borderId="48" xfId="0" applyNumberFormat="1" applyFont="1" applyFill="1" applyBorder="1" applyAlignment="1">
      <alignment horizontal="left" vertical="center" wrapText="1"/>
    </xf>
    <xf numFmtId="3" fontId="8" fillId="7" borderId="34" xfId="0" applyNumberFormat="1" applyFont="1" applyFill="1" applyBorder="1" applyAlignment="1">
      <alignment horizontal="left" vertical="center" wrapText="1"/>
    </xf>
    <xf numFmtId="3" fontId="8" fillId="7" borderId="19" xfId="0" applyNumberFormat="1" applyFont="1" applyFill="1" applyBorder="1" applyAlignment="1">
      <alignment horizontal="center" vertical="center" wrapText="1"/>
    </xf>
    <xf numFmtId="3" fontId="8" fillId="7" borderId="34" xfId="0" applyNumberFormat="1" applyFont="1" applyFill="1" applyBorder="1" applyAlignment="1">
      <alignment horizontal="center" vertical="center" wrapText="1"/>
    </xf>
    <xf numFmtId="3" fontId="8" fillId="7" borderId="53" xfId="0" applyNumberFormat="1" applyFont="1" applyFill="1" applyBorder="1" applyAlignment="1">
      <alignment horizontal="center"/>
    </xf>
    <xf numFmtId="3" fontId="8" fillId="7" borderId="35" xfId="0" applyNumberFormat="1" applyFont="1" applyFill="1" applyBorder="1" applyAlignment="1">
      <alignment horizontal="center"/>
    </xf>
    <xf numFmtId="3" fontId="8" fillId="7" borderId="101" xfId="0" applyNumberFormat="1" applyFont="1" applyFill="1" applyBorder="1" applyAlignment="1">
      <alignment horizontal="center"/>
    </xf>
    <xf numFmtId="3" fontId="24" fillId="7" borderId="36" xfId="0" applyNumberFormat="1" applyFont="1" applyFill="1" applyBorder="1" applyAlignment="1">
      <alignment horizontal="center" vertical="center" wrapText="1"/>
    </xf>
    <xf numFmtId="0" fontId="24" fillId="0" borderId="11" xfId="1" applyNumberFormat="1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>
      <alignment horizontal="justify" wrapText="1"/>
    </xf>
    <xf numFmtId="0" fontId="0" fillId="0" borderId="0" xfId="0" applyFont="1" applyBorder="1" applyAlignment="1">
      <alignment horizontal="justify" wrapText="1"/>
    </xf>
    <xf numFmtId="0" fontId="0" fillId="0" borderId="0" xfId="0" applyFont="1" applyBorder="1" applyAlignment="1">
      <alignment wrapText="1"/>
    </xf>
    <xf numFmtId="3" fontId="8" fillId="8" borderId="8" xfId="0" applyNumberFormat="1" applyFont="1" applyFill="1" applyBorder="1" applyAlignment="1">
      <alignment horizontal="left" vertical="center" wrapText="1"/>
    </xf>
    <xf numFmtId="3" fontId="8" fillId="8" borderId="19" xfId="0" applyNumberFormat="1" applyFont="1" applyFill="1" applyBorder="1" applyAlignment="1">
      <alignment horizontal="center" vertical="center" wrapText="1"/>
    </xf>
    <xf numFmtId="3" fontId="24" fillId="8" borderId="19" xfId="0" applyNumberFormat="1" applyFont="1" applyFill="1" applyBorder="1" applyAlignment="1">
      <alignment horizontal="center" vertical="center" wrapText="1"/>
    </xf>
    <xf numFmtId="3" fontId="24" fillId="8" borderId="11" xfId="0" applyNumberFormat="1" applyFont="1" applyFill="1" applyBorder="1" applyAlignment="1">
      <alignment horizontal="center" vertical="center" wrapText="1"/>
    </xf>
    <xf numFmtId="3" fontId="24" fillId="8" borderId="75" xfId="0" applyNumberFormat="1" applyFont="1" applyFill="1" applyBorder="1" applyAlignment="1">
      <alignment horizontal="center" vertical="center" wrapText="1"/>
    </xf>
    <xf numFmtId="3" fontId="8" fillId="8" borderId="8" xfId="0" applyNumberFormat="1" applyFont="1" applyFill="1" applyBorder="1" applyAlignment="1">
      <alignment horizontal="center" vertical="center" wrapText="1"/>
    </xf>
    <xf numFmtId="3" fontId="24" fillId="8" borderId="8" xfId="0" applyNumberFormat="1" applyFont="1" applyFill="1" applyBorder="1" applyAlignment="1">
      <alignment horizontal="center" vertical="center" wrapText="1"/>
    </xf>
    <xf numFmtId="0" fontId="48" fillId="14" borderId="108" xfId="0" applyFont="1" applyFill="1" applyBorder="1" applyAlignment="1">
      <alignment horizontal="center" wrapText="1"/>
    </xf>
    <xf numFmtId="3" fontId="58" fillId="0" borderId="34" xfId="0" applyNumberFormat="1" applyFont="1" applyFill="1" applyBorder="1" applyAlignment="1">
      <alignment horizontal="center" vertical="center" wrapText="1"/>
    </xf>
  </cellXfs>
  <cellStyles count="4">
    <cellStyle name="Celda de comprobación" xfId="3" builtinId="23"/>
    <cellStyle name="Normal" xfId="0" builtinId="0"/>
    <cellStyle name="Texto explicativo" xfId="1" builtinId="53" customBuiltin="1"/>
    <cellStyle name="Título 1" xfId="2" builtinId="1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4F6228"/>
      <rgbColor rgb="FF800080"/>
      <rgbColor rgb="FF008080"/>
      <rgbColor rgb="FFBFBFBF"/>
      <rgbColor rgb="FF808080"/>
      <rgbColor rgb="FFA6A6A6"/>
      <rgbColor rgb="FFC0504D"/>
      <rgbColor rgb="FFD7E4B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C4BD97"/>
      <rgbColor rgb="FFFF99CC"/>
      <rgbColor rgb="FFCC99FF"/>
      <rgbColor rgb="FFDDD9C3"/>
      <rgbColor rgb="FF3366FF"/>
      <rgbColor rgb="FF33CCCC"/>
      <rgbColor rgb="FF97BF0D"/>
      <rgbColor rgb="FFFFCC00"/>
      <rgbColor rgb="FFFF9900"/>
      <rgbColor rgb="FFFF6600"/>
      <rgbColor rgb="FF4F81BD"/>
      <rgbColor rgb="FFA5A5A5"/>
      <rgbColor rgb="FF003366"/>
      <rgbColor rgb="FF9BBB59"/>
      <rgbColor rgb="FF003300"/>
      <rgbColor rgb="FF333300"/>
      <rgbColor rgb="FF993300"/>
      <rgbColor rgb="FF993366"/>
      <rgbColor rgb="FF1F497D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SUDDIVISIONE DEI COSTI</a:t>
            </a:r>
          </a:p>
        </c:rich>
      </c:tx>
      <c:layout/>
      <c:overlay val="0"/>
    </c:title>
    <c:autoTitleDeleted val="0"/>
    <c:view3D>
      <c:rotX val="75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Costo di acquisto
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Costi di pretrattamento
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Costo del personale
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'4.Costi di produzione'!$J$8:$L$8</c:f>
              <c:strCache>
                <c:ptCount val="3"/>
                <c:pt idx="0">
                  <c:v>Costi di acquisto</c:v>
                </c:pt>
                <c:pt idx="1">
                  <c:v>Costi di pre-trattamento</c:v>
                </c:pt>
                <c:pt idx="2">
                  <c:v>Costi del personale</c:v>
                </c:pt>
              </c:strCache>
            </c:strRef>
          </c:cat>
          <c:val>
            <c:numRef>
              <c:f>'4.Costi di produzione'!$J$9:$L$9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161131</xdr:colOff>
      <xdr:row>1</xdr:row>
      <xdr:rowOff>640291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609600" y="152400"/>
          <a:ext cx="2504281" cy="640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80280</xdr:colOff>
      <xdr:row>1</xdr:row>
      <xdr:rowOff>14760</xdr:rowOff>
    </xdr:from>
    <xdr:to>
      <xdr:col>2</xdr:col>
      <xdr:colOff>1360440</xdr:colOff>
      <xdr:row>1</xdr:row>
      <xdr:rowOff>604440</xdr:rowOff>
    </xdr:to>
    <xdr:pic>
      <xdr:nvPicPr>
        <xdr:cNvPr id="10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822960" y="205200"/>
          <a:ext cx="3101400" cy="5896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299357</xdr:colOff>
      <xdr:row>24</xdr:row>
      <xdr:rowOff>59871</xdr:rowOff>
    </xdr:from>
    <xdr:to>
      <xdr:col>14</xdr:col>
      <xdr:colOff>556532</xdr:colOff>
      <xdr:row>25</xdr:row>
      <xdr:rowOff>115660</xdr:rowOff>
    </xdr:to>
    <xdr:sp macro="" textlink="">
      <xdr:nvSpPr>
        <xdr:cNvPr id="2" name="1 Flecha izquierda y derecha"/>
        <xdr:cNvSpPr/>
      </xdr:nvSpPr>
      <xdr:spPr>
        <a:xfrm>
          <a:off x="11376932" y="6403521"/>
          <a:ext cx="1323975" cy="246289"/>
        </a:xfrm>
        <a:prstGeom prst="leftRightArrow">
          <a:avLst/>
        </a:prstGeom>
        <a:solidFill>
          <a:srgbClr val="97BF0D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52917</xdr:colOff>
      <xdr:row>1</xdr:row>
      <xdr:rowOff>21167</xdr:rowOff>
    </xdr:from>
    <xdr:to>
      <xdr:col>1</xdr:col>
      <xdr:colOff>896560</xdr:colOff>
      <xdr:row>1</xdr:row>
      <xdr:rowOff>199022</xdr:rowOff>
    </xdr:to>
    <xdr:pic>
      <xdr:nvPicPr>
        <xdr:cNvPr id="3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7" y="221192"/>
          <a:ext cx="1129393" cy="17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52914</xdr:colOff>
      <xdr:row>1</xdr:row>
      <xdr:rowOff>21167</xdr:rowOff>
    </xdr:from>
    <xdr:to>
      <xdr:col>3</xdr:col>
      <xdr:colOff>130969</xdr:colOff>
      <xdr:row>2</xdr:row>
      <xdr:rowOff>6614</xdr:rowOff>
    </xdr:to>
    <xdr:pic>
      <xdr:nvPicPr>
        <xdr:cNvPr id="4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814914" y="223573"/>
          <a:ext cx="1971149" cy="640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1508579</xdr:colOff>
      <xdr:row>2</xdr:row>
      <xdr:rowOff>21166</xdr:rowOff>
    </xdr:to>
    <xdr:pic>
      <xdr:nvPicPr>
        <xdr:cNvPr id="2" name="Picture 1" descr="C:\Users\user\AppData\Local\Temp\Rar$DR02.359\Logo-CMYK-300dpi\LOGO-sucellog-B-CMYK-300dpi.jpg"/>
        <xdr:cNvPicPr/>
      </xdr:nvPicPr>
      <xdr:blipFill>
        <a:blip xmlns:r="http://schemas.openxmlformats.org/officeDocument/2006/relationships" r:embed="rId1" cstate="print"/>
        <a:srcRect t="8876" b="14793"/>
        <a:stretch>
          <a:fillRect/>
        </a:stretch>
      </xdr:blipFill>
      <xdr:spPr bwMode="auto">
        <a:xfrm>
          <a:off x="609600" y="190500"/>
          <a:ext cx="2118179" cy="592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79920</xdr:colOff>
      <xdr:row>1</xdr:row>
      <xdr:rowOff>12240</xdr:rowOff>
    </xdr:from>
    <xdr:to>
      <xdr:col>3</xdr:col>
      <xdr:colOff>494280</xdr:colOff>
      <xdr:row>1</xdr:row>
      <xdr:rowOff>604440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1108440" y="202680"/>
          <a:ext cx="2281320" cy="5922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44890</xdr:colOff>
      <xdr:row>1</xdr:row>
      <xdr:rowOff>592200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609600" y="190500"/>
          <a:ext cx="2168965" cy="5922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9</xdr:col>
      <xdr:colOff>0</xdr:colOff>
      <xdr:row>13</xdr:row>
      <xdr:rowOff>0</xdr:rowOff>
    </xdr:from>
    <xdr:to>
      <xdr:col>13</xdr:col>
      <xdr:colOff>180975</xdr:colOff>
      <xdr:row>27</xdr:row>
      <xdr:rowOff>95250</xdr:rowOff>
    </xdr:to>
    <xdr:graphicFrame macro="">
      <xdr:nvGraphicFramePr>
        <xdr:cNvPr id="3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79920</xdr:colOff>
      <xdr:row>1</xdr:row>
      <xdr:rowOff>12240</xdr:rowOff>
    </xdr:from>
    <xdr:to>
      <xdr:col>3</xdr:col>
      <xdr:colOff>8748</xdr:colOff>
      <xdr:row>1</xdr:row>
      <xdr:rowOff>604440</xdr:rowOff>
    </xdr:to>
    <xdr:pic>
      <xdr:nvPicPr>
        <xdr:cNvPr id="6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898920" y="202680"/>
          <a:ext cx="2101680" cy="5922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79920</xdr:colOff>
      <xdr:row>1</xdr:row>
      <xdr:rowOff>12240</xdr:rowOff>
    </xdr:from>
    <xdr:to>
      <xdr:col>3</xdr:col>
      <xdr:colOff>256320</xdr:colOff>
      <xdr:row>1</xdr:row>
      <xdr:rowOff>604440</xdr:rowOff>
    </xdr:to>
    <xdr:pic>
      <xdr:nvPicPr>
        <xdr:cNvPr id="7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822600" y="202680"/>
          <a:ext cx="1957680" cy="5922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69894</xdr:colOff>
      <xdr:row>1</xdr:row>
      <xdr:rowOff>12240</xdr:rowOff>
    </xdr:from>
    <xdr:to>
      <xdr:col>2</xdr:col>
      <xdr:colOff>1800373</xdr:colOff>
      <xdr:row>1</xdr:row>
      <xdr:rowOff>604440</xdr:rowOff>
    </xdr:to>
    <xdr:pic>
      <xdr:nvPicPr>
        <xdr:cNvPr id="8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771736" y="192714"/>
          <a:ext cx="1910953" cy="5922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79920</xdr:colOff>
      <xdr:row>1</xdr:row>
      <xdr:rowOff>12240</xdr:rowOff>
    </xdr:from>
    <xdr:to>
      <xdr:col>4</xdr:col>
      <xdr:colOff>187560</xdr:colOff>
      <xdr:row>1</xdr:row>
      <xdr:rowOff>604440</xdr:rowOff>
    </xdr:to>
    <xdr:pic>
      <xdr:nvPicPr>
        <xdr:cNvPr id="9" name="Picture 1"/>
        <xdr:cNvPicPr/>
      </xdr:nvPicPr>
      <xdr:blipFill>
        <a:blip xmlns:r="http://schemas.openxmlformats.org/officeDocument/2006/relationships" r:embed="rId1" cstate="print"/>
        <a:srcRect t="8876" b="14792"/>
        <a:stretch/>
      </xdr:blipFill>
      <xdr:spPr>
        <a:xfrm>
          <a:off x="870480" y="202680"/>
          <a:ext cx="3269880" cy="59220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raw%20material%20purchasing%20cos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8.Valutazione%20dell%20competitivit&#224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23"/>
  <sheetViews>
    <sheetView zoomScale="71" zoomScaleNormal="71" workbookViewId="0">
      <selection activeCell="J26" sqref="J26"/>
    </sheetView>
  </sheetViews>
  <sheetFormatPr baseColWidth="10" defaultColWidth="9.140625" defaultRowHeight="12" x14ac:dyDescent="0.2"/>
  <cols>
    <col min="1" max="1" width="9.140625" style="187"/>
    <col min="2" max="2" width="24.28515625" style="187" bestFit="1" customWidth="1"/>
    <col min="3" max="3" width="10.85546875" style="187" bestFit="1" customWidth="1"/>
    <col min="4" max="4" width="8" style="187" bestFit="1" customWidth="1"/>
    <col min="5" max="5" width="7.85546875" style="187" bestFit="1" customWidth="1"/>
    <col min="6" max="6" width="9.140625" style="187"/>
    <col min="7" max="7" width="12.28515625" style="187" customWidth="1"/>
    <col min="8" max="8" width="11.85546875" style="187" customWidth="1"/>
    <col min="9" max="9" width="11.7109375" style="187" customWidth="1"/>
    <col min="10" max="10" width="12" style="187" customWidth="1"/>
    <col min="11" max="11" width="7.28515625" style="187" bestFit="1" customWidth="1"/>
    <col min="12" max="12" width="7.85546875" style="187" bestFit="1" customWidth="1"/>
    <col min="13" max="13" width="6.5703125" style="187" bestFit="1" customWidth="1"/>
    <col min="14" max="14" width="8.5703125" style="187" bestFit="1" customWidth="1"/>
    <col min="15" max="15" width="6.7109375" style="187" customWidth="1"/>
    <col min="16" max="16384" width="9.140625" style="187"/>
  </cols>
  <sheetData>
    <row r="2" spans="1:15" ht="53.25" customHeight="1" x14ac:dyDescent="0.2">
      <c r="B2" s="484" t="s">
        <v>0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6"/>
    </row>
    <row r="3" spans="1:15" x14ac:dyDescent="0.2">
      <c r="A3" s="312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</row>
    <row r="4" spans="1:15" ht="20.25" x14ac:dyDescent="0.2">
      <c r="A4" s="312"/>
      <c r="B4" s="487" t="s">
        <v>1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5" spans="1:15" x14ac:dyDescent="0.2">
      <c r="A5" s="312"/>
      <c r="B5" s="314"/>
      <c r="C5" s="315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</row>
    <row r="6" spans="1:15" ht="18" x14ac:dyDescent="0.25">
      <c r="A6" s="312"/>
      <c r="B6" s="488" t="s">
        <v>2</v>
      </c>
      <c r="C6" s="489"/>
      <c r="D6" s="489"/>
      <c r="E6" s="489"/>
      <c r="F6" s="489"/>
      <c r="G6" s="489"/>
      <c r="H6" s="489"/>
      <c r="I6" s="489"/>
      <c r="J6" s="489"/>
      <c r="K6" s="489"/>
      <c r="L6" s="489"/>
      <c r="M6" s="489"/>
      <c r="N6" s="489"/>
      <c r="O6" s="490"/>
    </row>
    <row r="7" spans="1:15" x14ac:dyDescent="0.2">
      <c r="A7" s="312"/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6"/>
      <c r="N7" s="316"/>
      <c r="O7" s="316"/>
    </row>
    <row r="8" spans="1:15" ht="15" x14ac:dyDescent="0.25">
      <c r="B8" s="491" t="s">
        <v>3</v>
      </c>
      <c r="C8" s="491"/>
      <c r="D8" s="491"/>
      <c r="E8" s="492"/>
      <c r="F8" s="317"/>
      <c r="G8" s="493" t="s">
        <v>4</v>
      </c>
      <c r="H8" s="494"/>
      <c r="I8" s="494"/>
      <c r="J8" s="494"/>
      <c r="K8" s="494"/>
      <c r="L8" s="494"/>
      <c r="M8" s="494"/>
      <c r="N8" s="494"/>
      <c r="O8" s="494"/>
    </row>
    <row r="9" spans="1:15" x14ac:dyDescent="0.2">
      <c r="B9" s="3" t="s">
        <v>5</v>
      </c>
      <c r="C9" s="4"/>
      <c r="D9" s="318" t="s">
        <v>105</v>
      </c>
      <c r="E9" s="318"/>
      <c r="F9" s="317"/>
      <c r="G9" s="319"/>
      <c r="H9" s="320"/>
      <c r="I9" s="320"/>
      <c r="J9" s="320"/>
      <c r="K9" s="320"/>
      <c r="L9" s="320"/>
      <c r="M9" s="320"/>
      <c r="N9" s="320"/>
      <c r="O9" s="320"/>
    </row>
    <row r="10" spans="1:15" x14ac:dyDescent="0.2">
      <c r="B10" s="320"/>
      <c r="C10" s="320"/>
      <c r="D10" s="320"/>
      <c r="E10" s="321"/>
      <c r="F10" s="317"/>
      <c r="G10" s="319"/>
      <c r="H10" s="320"/>
      <c r="I10" s="320"/>
      <c r="J10" s="320"/>
      <c r="K10" s="320"/>
      <c r="L10" s="320"/>
      <c r="M10" s="320"/>
      <c r="N10" s="320"/>
      <c r="O10" s="320"/>
    </row>
    <row r="11" spans="1:15" ht="72" x14ac:dyDescent="0.2">
      <c r="B11" s="8" t="s">
        <v>6</v>
      </c>
      <c r="C11" s="9" t="s">
        <v>7</v>
      </c>
      <c r="D11" s="10" t="s">
        <v>214</v>
      </c>
      <c r="E11" s="11" t="s">
        <v>103</v>
      </c>
      <c r="F11" s="317"/>
      <c r="G11" s="12" t="s">
        <v>212</v>
      </c>
      <c r="H11" s="13" t="s">
        <v>108</v>
      </c>
      <c r="I11" s="13" t="s">
        <v>211</v>
      </c>
      <c r="J11" s="13" t="s">
        <v>107</v>
      </c>
      <c r="K11" s="14" t="s">
        <v>213</v>
      </c>
      <c r="L11" s="15" t="s">
        <v>8</v>
      </c>
      <c r="M11" s="14" t="s">
        <v>9</v>
      </c>
      <c r="N11" s="14" t="s">
        <v>10</v>
      </c>
      <c r="O11" s="15" t="s">
        <v>11</v>
      </c>
    </row>
    <row r="12" spans="1:15" x14ac:dyDescent="0.2">
      <c r="B12" s="8"/>
      <c r="C12" s="16" t="s">
        <v>12</v>
      </c>
      <c r="D12" s="17" t="s">
        <v>12</v>
      </c>
      <c r="E12" s="18" t="s">
        <v>13</v>
      </c>
      <c r="F12" s="317"/>
      <c r="G12" s="19" t="s">
        <v>12</v>
      </c>
      <c r="H12" s="20" t="s">
        <v>13</v>
      </c>
      <c r="I12" s="20" t="s">
        <v>12</v>
      </c>
      <c r="J12" s="20" t="s">
        <v>13</v>
      </c>
      <c r="K12" s="20" t="s">
        <v>12</v>
      </c>
      <c r="L12" s="21" t="s">
        <v>105</v>
      </c>
      <c r="M12" s="20" t="s">
        <v>14</v>
      </c>
      <c r="N12" s="20" t="s">
        <v>14</v>
      </c>
      <c r="O12" s="21" t="s">
        <v>106</v>
      </c>
    </row>
    <row r="13" spans="1:15" ht="24" x14ac:dyDescent="0.2">
      <c r="B13" s="22" t="s">
        <v>104</v>
      </c>
      <c r="C13" s="23"/>
      <c r="D13" s="24"/>
      <c r="E13" s="25">
        <f>$C$9*C13/100</f>
        <v>0</v>
      </c>
      <c r="F13" s="317"/>
      <c r="G13" s="26">
        <v>0</v>
      </c>
      <c r="H13" s="27">
        <f>E13*(100-D13)/(100-G13)</f>
        <v>0</v>
      </c>
      <c r="I13" s="28"/>
      <c r="J13" s="27">
        <f>E13*(100-D13)/(100-I13)</f>
        <v>0</v>
      </c>
      <c r="K13" s="29"/>
      <c r="L13" s="30">
        <f>E13*(100-D13)/(100-K13)</f>
        <v>0</v>
      </c>
      <c r="M13" s="31"/>
      <c r="N13" s="32">
        <v>0</v>
      </c>
      <c r="O13" s="33">
        <f>(L13*M13)+(L13*N13)</f>
        <v>0</v>
      </c>
    </row>
    <row r="14" spans="1:15" ht="24" x14ac:dyDescent="0.2">
      <c r="B14" s="22" t="s">
        <v>104</v>
      </c>
      <c r="C14" s="34"/>
      <c r="D14" s="35"/>
      <c r="E14" s="36">
        <f>$C$9*C14/100</f>
        <v>0</v>
      </c>
      <c r="F14" s="317"/>
      <c r="G14" s="37">
        <v>0</v>
      </c>
      <c r="H14" s="38">
        <f>E14*(100-D14)/(100-G14)</f>
        <v>0</v>
      </c>
      <c r="I14" s="39"/>
      <c r="J14" s="38">
        <f>E14*(100-D14)/(100-I14)</f>
        <v>0</v>
      </c>
      <c r="K14" s="40"/>
      <c r="L14" s="41">
        <f>E14*(100-D14)/(100-K14)</f>
        <v>0</v>
      </c>
      <c r="M14" s="42"/>
      <c r="N14" s="43">
        <v>0</v>
      </c>
      <c r="O14" s="44">
        <f>(L14*M14)+(L14*N14)</f>
        <v>0</v>
      </c>
    </row>
    <row r="15" spans="1:15" x14ac:dyDescent="0.2">
      <c r="B15" s="322" t="s">
        <v>15</v>
      </c>
      <c r="C15" s="323"/>
      <c r="D15" s="324"/>
      <c r="E15" s="45">
        <f>SUM(E13:E14)</f>
        <v>0</v>
      </c>
      <c r="F15" s="317"/>
      <c r="G15" s="325"/>
      <c r="H15" s="46"/>
      <c r="I15" s="46"/>
      <c r="J15" s="324"/>
      <c r="K15" s="326"/>
      <c r="L15" s="327">
        <f>SUM(L13:L14)</f>
        <v>0</v>
      </c>
      <c r="M15" s="46"/>
      <c r="N15" s="46">
        <f>SUM(N13:N14)</f>
        <v>0</v>
      </c>
      <c r="O15" s="327">
        <f>SUM(O13:O14)</f>
        <v>0</v>
      </c>
    </row>
    <row r="16" spans="1:15" x14ac:dyDescent="0.2">
      <c r="M16" s="263"/>
      <c r="N16" s="263"/>
      <c r="O16" s="263"/>
    </row>
    <row r="17" spans="2:4" x14ac:dyDescent="0.2">
      <c r="B17" s="313"/>
    </row>
    <row r="19" spans="2:4" x14ac:dyDescent="0.2">
      <c r="B19" s="328"/>
      <c r="C19" s="328"/>
      <c r="D19" s="328"/>
    </row>
    <row r="20" spans="2:4" x14ac:dyDescent="0.2">
      <c r="B20" s="328"/>
      <c r="C20" s="328"/>
      <c r="D20" s="328"/>
    </row>
    <row r="21" spans="2:4" x14ac:dyDescent="0.2">
      <c r="B21" s="328"/>
      <c r="C21" s="328"/>
      <c r="D21" s="328"/>
    </row>
    <row r="22" spans="2:4" x14ac:dyDescent="0.2">
      <c r="B22" s="328"/>
    </row>
    <row r="23" spans="2:4" x14ac:dyDescent="0.2">
      <c r="B23" s="328"/>
    </row>
  </sheetData>
  <mergeCells count="5">
    <mergeCell ref="B2:O2"/>
    <mergeCell ref="B4:O4"/>
    <mergeCell ref="B6:O6"/>
    <mergeCell ref="B8:E8"/>
    <mergeCell ref="G8:O8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zoomScale="95" zoomScaleNormal="95" workbookViewId="0">
      <selection activeCell="C25" sqref="C25"/>
    </sheetView>
  </sheetViews>
  <sheetFormatPr baseColWidth="10" defaultColWidth="9.140625" defaultRowHeight="15" x14ac:dyDescent="0.25"/>
  <cols>
    <col min="1" max="1" width="10.5703125"/>
    <col min="2" max="2" width="25.85546875"/>
    <col min="3" max="4" width="27.140625"/>
    <col min="5" max="5" width="11.5703125"/>
    <col min="6" max="1025" width="10.5703125"/>
  </cols>
  <sheetData>
    <row r="1" spans="1:16" s="2" customFormat="1" ht="14.25" x14ac:dyDescent="0.2"/>
    <row r="2" spans="1:16" s="1" customFormat="1" ht="51.75" customHeight="1" x14ac:dyDescent="0.25">
      <c r="B2" s="536" t="s">
        <v>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</row>
    <row r="3" spans="1:16" ht="36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20.25" x14ac:dyDescent="0.25">
      <c r="A4" s="1"/>
      <c r="B4" s="487" t="s">
        <v>126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</row>
    <row r="6" spans="1:16" x14ac:dyDescent="0.25">
      <c r="B6" s="272" t="s">
        <v>2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</row>
    <row r="7" spans="1:16" x14ac:dyDescent="0.25">
      <c r="B7" s="274" t="s">
        <v>81</v>
      </c>
      <c r="C7" s="275"/>
      <c r="D7" s="275" t="s">
        <v>82</v>
      </c>
      <c r="E7" s="275" t="s">
        <v>83</v>
      </c>
      <c r="F7" s="275" t="s">
        <v>84</v>
      </c>
      <c r="G7" s="275" t="s">
        <v>85</v>
      </c>
      <c r="H7" s="275" t="s">
        <v>86</v>
      </c>
      <c r="I7" s="275" t="s">
        <v>87</v>
      </c>
      <c r="J7" s="275" t="s">
        <v>88</v>
      </c>
      <c r="K7" s="275" t="s">
        <v>89</v>
      </c>
      <c r="L7" s="275" t="s">
        <v>90</v>
      </c>
      <c r="M7" s="275" t="s">
        <v>91</v>
      </c>
      <c r="N7" s="275" t="s">
        <v>92</v>
      </c>
    </row>
    <row r="8" spans="1:16" x14ac:dyDescent="0.25">
      <c r="C8" s="276"/>
      <c r="D8" s="276"/>
    </row>
    <row r="9" spans="1:16" x14ac:dyDescent="0.25">
      <c r="B9" s="277" t="s">
        <v>127</v>
      </c>
      <c r="C9" s="278" t="s">
        <v>207</v>
      </c>
      <c r="D9" s="279">
        <f>'5.Investimenti'!C10</f>
        <v>0</v>
      </c>
      <c r="E9" s="280">
        <v>0</v>
      </c>
      <c r="F9" s="281">
        <v>0</v>
      </c>
      <c r="G9" s="281">
        <v>0</v>
      </c>
      <c r="H9" s="281">
        <v>0</v>
      </c>
      <c r="I9" s="281">
        <v>0</v>
      </c>
      <c r="J9" s="281">
        <v>0</v>
      </c>
      <c r="K9" s="281">
        <v>0</v>
      </c>
      <c r="L9" s="281">
        <v>0</v>
      </c>
      <c r="M9" s="281">
        <v>0</v>
      </c>
      <c r="N9" s="282">
        <v>0</v>
      </c>
    </row>
    <row r="10" spans="1:16" x14ac:dyDescent="0.25">
      <c r="B10" s="283"/>
      <c r="C10" s="170" t="s">
        <v>93</v>
      </c>
      <c r="D10" s="170"/>
      <c r="E10" s="284">
        <f>'1.Costi acquisto materie prime'!O15</f>
        <v>0</v>
      </c>
      <c r="F10" s="285">
        <f t="shared" ref="F10:N10" si="0">E10</f>
        <v>0</v>
      </c>
      <c r="G10" s="285">
        <f t="shared" si="0"/>
        <v>0</v>
      </c>
      <c r="H10" s="285">
        <f t="shared" si="0"/>
        <v>0</v>
      </c>
      <c r="I10" s="285">
        <f t="shared" si="0"/>
        <v>0</v>
      </c>
      <c r="J10" s="285">
        <f t="shared" si="0"/>
        <v>0</v>
      </c>
      <c r="K10" s="285">
        <f t="shared" si="0"/>
        <v>0</v>
      </c>
      <c r="L10" s="285">
        <f t="shared" si="0"/>
        <v>0</v>
      </c>
      <c r="M10" s="285">
        <f t="shared" si="0"/>
        <v>0</v>
      </c>
      <c r="N10" s="286">
        <f t="shared" si="0"/>
        <v>0</v>
      </c>
    </row>
    <row r="11" spans="1:16" x14ac:dyDescent="0.25">
      <c r="B11" s="283"/>
      <c r="C11" s="170" t="s">
        <v>94</v>
      </c>
      <c r="D11" s="170"/>
      <c r="E11" s="284">
        <f>'2.Costi di pre-trattamento'!I71</f>
        <v>0</v>
      </c>
      <c r="F11" s="285">
        <f t="shared" ref="F11:N11" si="1">E11</f>
        <v>0</v>
      </c>
      <c r="G11" s="285">
        <f t="shared" si="1"/>
        <v>0</v>
      </c>
      <c r="H11" s="285">
        <f t="shared" si="1"/>
        <v>0</v>
      </c>
      <c r="I11" s="285">
        <f t="shared" si="1"/>
        <v>0</v>
      </c>
      <c r="J11" s="285">
        <f t="shared" si="1"/>
        <v>0</v>
      </c>
      <c r="K11" s="285">
        <f t="shared" si="1"/>
        <v>0</v>
      </c>
      <c r="L11" s="285">
        <f t="shared" si="1"/>
        <v>0</v>
      </c>
      <c r="M11" s="285">
        <f t="shared" si="1"/>
        <v>0</v>
      </c>
      <c r="N11" s="286">
        <f t="shared" si="1"/>
        <v>0</v>
      </c>
    </row>
    <row r="12" spans="1:16" x14ac:dyDescent="0.25">
      <c r="B12" s="283"/>
      <c r="C12" s="170" t="s">
        <v>95</v>
      </c>
      <c r="D12" s="170"/>
      <c r="E12" s="162">
        <f>'3.Costi del personale'!H29</f>
        <v>0</v>
      </c>
      <c r="F12" s="285">
        <f t="shared" ref="F12:N12" si="2">E12</f>
        <v>0</v>
      </c>
      <c r="G12" s="164">
        <f t="shared" si="2"/>
        <v>0</v>
      </c>
      <c r="H12" s="164">
        <f t="shared" si="2"/>
        <v>0</v>
      </c>
      <c r="I12" s="164">
        <f t="shared" si="2"/>
        <v>0</v>
      </c>
      <c r="J12" s="164">
        <f t="shared" si="2"/>
        <v>0</v>
      </c>
      <c r="K12" s="164">
        <f t="shared" si="2"/>
        <v>0</v>
      </c>
      <c r="L12" s="164">
        <f t="shared" si="2"/>
        <v>0</v>
      </c>
      <c r="M12" s="164">
        <f t="shared" si="2"/>
        <v>0</v>
      </c>
      <c r="N12" s="287">
        <f t="shared" si="2"/>
        <v>0</v>
      </c>
    </row>
    <row r="13" spans="1:16" x14ac:dyDescent="0.25">
      <c r="B13" s="283"/>
      <c r="C13" s="170" t="s">
        <v>96</v>
      </c>
      <c r="D13" s="170"/>
      <c r="E13" s="162">
        <f>'7.Prezzo di vendita minimo'!D11*'7.Prezzo di vendita minimo'!F11</f>
        <v>0</v>
      </c>
      <c r="F13" s="285">
        <f t="shared" ref="F13:N13" si="3">E13</f>
        <v>0</v>
      </c>
      <c r="G13" s="285">
        <f t="shared" si="3"/>
        <v>0</v>
      </c>
      <c r="H13" s="285">
        <f t="shared" si="3"/>
        <v>0</v>
      </c>
      <c r="I13" s="285">
        <f t="shared" si="3"/>
        <v>0</v>
      </c>
      <c r="J13" s="285">
        <f t="shared" si="3"/>
        <v>0</v>
      </c>
      <c r="K13" s="285">
        <f t="shared" si="3"/>
        <v>0</v>
      </c>
      <c r="L13" s="285">
        <f t="shared" si="3"/>
        <v>0</v>
      </c>
      <c r="M13" s="285">
        <f t="shared" si="3"/>
        <v>0</v>
      </c>
      <c r="N13" s="285">
        <f t="shared" si="3"/>
        <v>0</v>
      </c>
    </row>
    <row r="14" spans="1:16" x14ac:dyDescent="0.25">
      <c r="B14" s="288"/>
      <c r="C14" s="289"/>
      <c r="D14" s="289"/>
      <c r="E14" s="290"/>
      <c r="F14" s="275"/>
      <c r="G14" s="275"/>
      <c r="H14" s="275"/>
      <c r="I14" s="275"/>
      <c r="J14" s="275"/>
      <c r="K14" s="275"/>
      <c r="L14" s="275"/>
      <c r="M14" s="275"/>
      <c r="N14" s="291"/>
    </row>
    <row r="15" spans="1:16" x14ac:dyDescent="0.25">
      <c r="B15" s="164"/>
      <c r="C15" s="170"/>
      <c r="D15" s="170"/>
      <c r="E15" s="285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16" x14ac:dyDescent="0.25">
      <c r="B16" s="168" t="s">
        <v>128</v>
      </c>
      <c r="C16" s="292" t="s">
        <v>97</v>
      </c>
      <c r="D16" s="292"/>
      <c r="E16" s="293" t="e">
        <f>'[2]8'!H27</f>
        <v>#REF!</v>
      </c>
      <c r="F16" s="293" t="e">
        <f t="shared" ref="F16:N16" si="4">E16</f>
        <v>#REF!</v>
      </c>
      <c r="G16" s="293" t="e">
        <f t="shared" si="4"/>
        <v>#REF!</v>
      </c>
      <c r="H16" s="293" t="e">
        <f t="shared" si="4"/>
        <v>#REF!</v>
      </c>
      <c r="I16" s="293" t="e">
        <f t="shared" si="4"/>
        <v>#REF!</v>
      </c>
      <c r="J16" s="293" t="e">
        <f t="shared" si="4"/>
        <v>#REF!</v>
      </c>
      <c r="K16" s="293" t="e">
        <f t="shared" si="4"/>
        <v>#REF!</v>
      </c>
      <c r="L16" s="293" t="e">
        <f t="shared" si="4"/>
        <v>#REF!</v>
      </c>
      <c r="M16" s="293" t="e">
        <f t="shared" si="4"/>
        <v>#REF!</v>
      </c>
      <c r="N16" s="294" t="e">
        <f t="shared" si="4"/>
        <v>#REF!</v>
      </c>
    </row>
    <row r="17" spans="2:14" x14ac:dyDescent="0.25">
      <c r="C17" s="147"/>
      <c r="D17" s="147"/>
      <c r="E17" s="271"/>
    </row>
    <row r="18" spans="2:14" x14ac:dyDescent="0.25">
      <c r="B18" s="295" t="s">
        <v>129</v>
      </c>
      <c r="C18" s="278"/>
      <c r="D18" s="280">
        <f>SUM(D16:D16)-SUM(D9:D12)</f>
        <v>0</v>
      </c>
      <c r="E18" s="296" t="e">
        <f>SUM(E16:E16)-SUM(E9:E13)</f>
        <v>#REF!</v>
      </c>
      <c r="F18" s="296" t="e">
        <f t="shared" ref="E18:N18" si="5">SUM(F16:F16)-SUM(F9:F13)</f>
        <v>#REF!</v>
      </c>
      <c r="G18" s="296" t="e">
        <f t="shared" si="5"/>
        <v>#REF!</v>
      </c>
      <c r="H18" s="296" t="e">
        <f t="shared" si="5"/>
        <v>#REF!</v>
      </c>
      <c r="I18" s="296" t="e">
        <f t="shared" si="5"/>
        <v>#REF!</v>
      </c>
      <c r="J18" s="296" t="e">
        <f t="shared" si="5"/>
        <v>#REF!</v>
      </c>
      <c r="K18" s="296" t="e">
        <f t="shared" si="5"/>
        <v>#REF!</v>
      </c>
      <c r="L18" s="296" t="e">
        <f t="shared" si="5"/>
        <v>#REF!</v>
      </c>
      <c r="M18" s="296" t="e">
        <f t="shared" si="5"/>
        <v>#REF!</v>
      </c>
      <c r="N18" s="296" t="e">
        <f t="shared" si="5"/>
        <v>#REF!</v>
      </c>
    </row>
    <row r="19" spans="2:14" x14ac:dyDescent="0.25">
      <c r="B19" s="297" t="s">
        <v>130</v>
      </c>
      <c r="C19" s="289"/>
      <c r="D19" s="298">
        <f>D18</f>
        <v>0</v>
      </c>
      <c r="E19" s="290" t="e">
        <f>SUM($D18:E$18)</f>
        <v>#REF!</v>
      </c>
      <c r="F19" s="290" t="e">
        <f>SUM($D18:F$18)</f>
        <v>#REF!</v>
      </c>
      <c r="G19" s="290" t="e">
        <f>SUM($D18:G$18)</f>
        <v>#REF!</v>
      </c>
      <c r="H19" s="290" t="e">
        <f>SUM($D18:H$18)</f>
        <v>#REF!</v>
      </c>
      <c r="I19" s="290" t="e">
        <f>SUM($D18:I$18)</f>
        <v>#REF!</v>
      </c>
      <c r="J19" s="290" t="e">
        <f>SUM($D18:J$18)</f>
        <v>#REF!</v>
      </c>
      <c r="K19" s="290" t="e">
        <f>SUM($D18:K$18)</f>
        <v>#REF!</v>
      </c>
      <c r="L19" s="290" t="e">
        <f>SUM($D18:L$18)</f>
        <v>#REF!</v>
      </c>
      <c r="M19" s="290" t="e">
        <f>SUM($D18:M$18)</f>
        <v>#REF!</v>
      </c>
      <c r="N19" s="299" t="e">
        <f>SUM($D18:N$18)</f>
        <v>#REF!</v>
      </c>
    </row>
    <row r="20" spans="2:14" x14ac:dyDescent="0.25">
      <c r="B20" s="300"/>
      <c r="C20" s="147"/>
      <c r="D20" s="301"/>
      <c r="E20" s="184"/>
      <c r="F20" s="184"/>
      <c r="G20" s="184"/>
      <c r="H20" s="184"/>
      <c r="I20" s="184"/>
      <c r="J20" s="184"/>
      <c r="K20" s="184"/>
      <c r="L20" s="184"/>
      <c r="M20" s="184"/>
      <c r="N20" s="184"/>
    </row>
    <row r="21" spans="2:14" x14ac:dyDescent="0.25">
      <c r="B21" s="302" t="s">
        <v>98</v>
      </c>
      <c r="C21" s="303" t="e">
        <f>IRR(D18:N18)</f>
        <v>#VALUE!</v>
      </c>
      <c r="D21" s="303"/>
      <c r="E21" s="281"/>
      <c r="F21" s="281"/>
      <c r="G21" s="281"/>
      <c r="H21" s="281"/>
      <c r="I21" s="281"/>
      <c r="J21" s="281"/>
      <c r="K21" s="281"/>
      <c r="L21" s="281"/>
      <c r="M21" s="281"/>
      <c r="N21" s="282"/>
    </row>
    <row r="22" spans="2:14" x14ac:dyDescent="0.25">
      <c r="B22" s="304" t="s">
        <v>99</v>
      </c>
      <c r="C22" s="305" t="e">
        <f>NPV(C25,E18:N18)+D18</f>
        <v>#REF!</v>
      </c>
      <c r="D22" s="305"/>
      <c r="E22" s="164"/>
      <c r="F22" s="164"/>
      <c r="G22" s="164"/>
      <c r="H22" s="164"/>
      <c r="I22" s="164"/>
      <c r="J22" s="164"/>
      <c r="K22" s="164"/>
      <c r="L22" s="164"/>
      <c r="M22" s="164"/>
      <c r="N22" s="287"/>
    </row>
    <row r="23" spans="2:14" x14ac:dyDescent="0.25">
      <c r="B23" s="306" t="s">
        <v>100</v>
      </c>
      <c r="C23" s="164"/>
      <c r="D23" s="164"/>
      <c r="E23" s="307" t="e">
        <f>E18*100/SUM(E16:E16)</f>
        <v>#REF!</v>
      </c>
      <c r="F23" s="164"/>
      <c r="G23" s="164"/>
      <c r="H23" s="164"/>
      <c r="I23" s="164"/>
      <c r="J23" s="164"/>
      <c r="K23" s="164"/>
      <c r="L23" s="164"/>
      <c r="M23" s="164"/>
      <c r="N23" s="287"/>
    </row>
    <row r="24" spans="2:14" x14ac:dyDescent="0.25">
      <c r="B24" s="308" t="s">
        <v>101</v>
      </c>
      <c r="C24" s="309" t="e">
        <f>IF(E19&gt;0,E7, IF(F19&gt;0,F7,IF(G19&gt;0,G7, IF(H19&gt;0,H7, IF(I19&gt;0,I7,IF(J19&gt;0,J7,IF(K19&gt;0,K7,IF(L19&gt;0,L7,IF(M19&gt;0,M7,IF(N19&gt;0,N7,"&gt;10"))))))))))</f>
        <v>#REF!</v>
      </c>
      <c r="D24" s="309"/>
      <c r="E24" s="307"/>
      <c r="F24" s="164"/>
      <c r="G24" s="164"/>
      <c r="H24" s="164"/>
      <c r="I24" s="164"/>
      <c r="J24" s="164"/>
      <c r="K24" s="164"/>
      <c r="L24" s="164"/>
      <c r="M24" s="164"/>
      <c r="N24" s="287"/>
    </row>
    <row r="25" spans="2:14" x14ac:dyDescent="0.25">
      <c r="B25" s="310" t="s">
        <v>102</v>
      </c>
      <c r="C25" s="311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91"/>
    </row>
    <row r="30" spans="2:14" x14ac:dyDescent="0.25">
      <c r="B30" s="271"/>
    </row>
  </sheetData>
  <mergeCells count="2">
    <mergeCell ref="B2:P2"/>
    <mergeCell ref="B4:P4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40"/>
  <sheetViews>
    <sheetView topLeftCell="A7" zoomScale="80" zoomScaleNormal="80" workbookViewId="0">
      <selection activeCell="J36" sqref="J36"/>
    </sheetView>
  </sheetViews>
  <sheetFormatPr baseColWidth="10" defaultColWidth="11.42578125" defaultRowHeight="15" x14ac:dyDescent="0.25"/>
  <cols>
    <col min="2" max="2" width="17" bestFit="1" customWidth="1"/>
    <col min="4" max="4" width="40.5703125" customWidth="1"/>
    <col min="5" max="5" width="14.5703125" customWidth="1"/>
    <col min="14" max="14" width="16" customWidth="1"/>
    <col min="15" max="16" width="16.5703125" bestFit="1" customWidth="1"/>
  </cols>
  <sheetData>
    <row r="1" spans="2:16" ht="15.75" thickBot="1" x14ac:dyDescent="0.3"/>
    <row r="2" spans="2:16" s="332" customFormat="1" ht="51.75" customHeight="1" thickTop="1" thickBot="1" x14ac:dyDescent="0.3">
      <c r="B2" s="498" t="s">
        <v>0</v>
      </c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</row>
    <row r="3" spans="2:16" s="332" customFormat="1" ht="36.75" customHeight="1" thickTop="1" x14ac:dyDescent="0.2"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2:16" s="332" customFormat="1" ht="20.25" x14ac:dyDescent="0.25">
      <c r="B4" s="499" t="s">
        <v>171</v>
      </c>
      <c r="C4" s="499"/>
      <c r="D4" s="499"/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499"/>
    </row>
    <row r="5" spans="2:16" s="332" customFormat="1" ht="21" thickBot="1" x14ac:dyDescent="0.3"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</row>
    <row r="6" spans="2:16" ht="24.75" thickBot="1" x14ac:dyDescent="0.3">
      <c r="B6" s="335"/>
      <c r="C6" s="335"/>
      <c r="D6" s="336"/>
      <c r="E6" s="500" t="str">
        <f>'1.Costi acquisto materie prime'!B13</f>
        <v>inserire "tipo di materia prima"</v>
      </c>
      <c r="F6" s="501"/>
      <c r="G6" s="502"/>
      <c r="H6" s="500" t="str">
        <f>'1.Costi acquisto materie prime'!B14</f>
        <v>inserire "tipo di materia prima"</v>
      </c>
      <c r="I6" s="501"/>
      <c r="J6" s="501"/>
      <c r="K6" s="503" t="s">
        <v>172</v>
      </c>
      <c r="L6" s="504"/>
      <c r="M6" s="504"/>
      <c r="N6" s="505" t="s">
        <v>179</v>
      </c>
      <c r="O6" s="337" t="s">
        <v>180</v>
      </c>
      <c r="P6" s="338" t="s">
        <v>181</v>
      </c>
    </row>
    <row r="7" spans="2:16" ht="48" x14ac:dyDescent="0.25">
      <c r="B7" s="335"/>
      <c r="C7" s="335"/>
      <c r="D7" s="339" t="s">
        <v>173</v>
      </c>
      <c r="E7" s="340" t="s">
        <v>176</v>
      </c>
      <c r="F7" s="341" t="s">
        <v>177</v>
      </c>
      <c r="G7" s="342" t="s">
        <v>178</v>
      </c>
      <c r="H7" s="340" t="s">
        <v>176</v>
      </c>
      <c r="I7" s="341" t="s">
        <v>177</v>
      </c>
      <c r="J7" s="342" t="s">
        <v>178</v>
      </c>
      <c r="K7" s="340" t="s">
        <v>176</v>
      </c>
      <c r="L7" s="341" t="s">
        <v>177</v>
      </c>
      <c r="M7" s="342" t="s">
        <v>178</v>
      </c>
      <c r="N7" s="506"/>
      <c r="O7" s="343"/>
      <c r="P7" s="344"/>
    </row>
    <row r="8" spans="2:16" ht="15.75" thickBot="1" x14ac:dyDescent="0.3">
      <c r="B8" s="335"/>
      <c r="C8" s="335"/>
      <c r="D8" s="345"/>
      <c r="E8" s="340" t="s">
        <v>175</v>
      </c>
      <c r="F8" s="446" t="s">
        <v>175</v>
      </c>
      <c r="G8" s="346" t="s">
        <v>175</v>
      </c>
      <c r="H8" s="340" t="s">
        <v>175</v>
      </c>
      <c r="I8" s="446" t="s">
        <v>175</v>
      </c>
      <c r="J8" s="346" t="s">
        <v>175</v>
      </c>
      <c r="K8" s="340" t="s">
        <v>175</v>
      </c>
      <c r="L8" s="446" t="s">
        <v>175</v>
      </c>
      <c r="M8" s="346" t="s">
        <v>175</v>
      </c>
      <c r="N8" s="507"/>
      <c r="O8" s="343"/>
      <c r="P8" s="344"/>
    </row>
    <row r="9" spans="2:16" ht="15.75" thickBot="1" x14ac:dyDescent="0.3">
      <c r="B9" s="335"/>
      <c r="C9" s="335"/>
      <c r="D9" s="347" t="s">
        <v>131</v>
      </c>
      <c r="E9" s="348"/>
      <c r="F9" s="349"/>
      <c r="G9" s="350"/>
      <c r="H9" s="351"/>
      <c r="I9" s="352"/>
      <c r="J9" s="353"/>
      <c r="K9" s="351"/>
      <c r="L9" s="354"/>
      <c r="M9" s="350"/>
      <c r="N9" s="355">
        <f>SUM(G9,J9,M9)</f>
        <v>0</v>
      </c>
      <c r="O9" s="356"/>
      <c r="P9" s="357"/>
    </row>
    <row r="10" spans="2:16" ht="36" customHeight="1" x14ac:dyDescent="0.25">
      <c r="B10" s="566" t="s">
        <v>215</v>
      </c>
      <c r="C10" s="335"/>
      <c r="D10" s="358" t="s">
        <v>220</v>
      </c>
      <c r="E10" s="359"/>
      <c r="F10" s="360"/>
      <c r="G10" s="361" t="e">
        <f t="shared" ref="G10:G15" si="0">AVERAGE(E10:F10)</f>
        <v>#DIV/0!</v>
      </c>
      <c r="H10" s="362"/>
      <c r="I10" s="363" t="s">
        <v>132</v>
      </c>
      <c r="J10" s="361" t="e">
        <f t="shared" ref="J10:J15" si="1">AVERAGE(H10:I10)</f>
        <v>#DIV/0!</v>
      </c>
      <c r="K10" s="362"/>
      <c r="L10" s="364"/>
      <c r="M10" s="361" t="e">
        <f t="shared" ref="M10:M15" si="2">AVERAGE(K10:L10)</f>
        <v>#DIV/0!</v>
      </c>
      <c r="N10" s="365" t="e">
        <f>G10*$G$9+J10*$J$9+M10*$M$9</f>
        <v>#DIV/0!</v>
      </c>
      <c r="O10" s="366" t="s">
        <v>133</v>
      </c>
      <c r="P10" s="367" t="s">
        <v>133</v>
      </c>
    </row>
    <row r="11" spans="2:16" ht="24.75" thickBot="1" x14ac:dyDescent="0.3">
      <c r="B11" s="368">
        <v>10</v>
      </c>
      <c r="C11" s="369"/>
      <c r="D11" s="358" t="s">
        <v>210</v>
      </c>
      <c r="E11" s="370">
        <f>((E10*3.6)*(1-0.01*10)-(0.02443*10))/3.6</f>
        <v>-6.7861111111111108E-2</v>
      </c>
      <c r="F11" s="371">
        <f>((F10*3.6)*(1-0.01*10)-(0.02443*10))/3.6</f>
        <v>-6.7861111111111108E-2</v>
      </c>
      <c r="G11" s="372">
        <f t="shared" si="0"/>
        <v>-6.7861111111111108E-2</v>
      </c>
      <c r="H11" s="373">
        <f>((H10*3.6)*(1-0.01*10)-(0.02443*10))/3.6</f>
        <v>-6.7861111111111108E-2</v>
      </c>
      <c r="I11" s="374" t="s">
        <v>132</v>
      </c>
      <c r="J11" s="372">
        <f t="shared" si="1"/>
        <v>-6.7861111111111108E-2</v>
      </c>
      <c r="K11" s="375">
        <f>((K10*3.6)*(1-0.01*10)-(0.02443*10))/3.6</f>
        <v>-6.7861111111111108E-2</v>
      </c>
      <c r="L11" s="376">
        <f>((L10*3.6)*(1-0.01*10)-(0.02443*10))/3.6</f>
        <v>-6.7861111111111108E-2</v>
      </c>
      <c r="M11" s="372">
        <f t="shared" si="2"/>
        <v>-6.7861111111111108E-2</v>
      </c>
      <c r="N11" s="365">
        <f t="shared" ref="N11:N23" si="3">G11*$G$9+J11*$J$9+M11*$M$9</f>
        <v>0</v>
      </c>
      <c r="O11" s="377" t="s">
        <v>134</v>
      </c>
      <c r="P11" s="378" t="s">
        <v>134</v>
      </c>
    </row>
    <row r="12" spans="2:16" ht="15.75" thickBot="1" x14ac:dyDescent="0.3">
      <c r="B12" s="379"/>
      <c r="C12" s="379"/>
      <c r="D12" s="380" t="s">
        <v>216</v>
      </c>
      <c r="E12" s="381"/>
      <c r="F12" s="382"/>
      <c r="G12" s="383" t="e">
        <f t="shared" si="0"/>
        <v>#DIV/0!</v>
      </c>
      <c r="H12" s="384"/>
      <c r="I12" s="385"/>
      <c r="J12" s="383" t="e">
        <f t="shared" si="1"/>
        <v>#DIV/0!</v>
      </c>
      <c r="K12" s="386"/>
      <c r="L12" s="387"/>
      <c r="M12" s="383" t="e">
        <f t="shared" si="2"/>
        <v>#DIV/0!</v>
      </c>
      <c r="N12" s="388" t="e">
        <f t="shared" si="3"/>
        <v>#DIV/0!</v>
      </c>
      <c r="O12" s="389" t="s">
        <v>135</v>
      </c>
      <c r="P12" s="390" t="s">
        <v>136</v>
      </c>
    </row>
    <row r="13" spans="2:16" x14ac:dyDescent="0.25">
      <c r="B13" s="335"/>
      <c r="C13" s="335"/>
      <c r="D13" s="336" t="s">
        <v>217</v>
      </c>
      <c r="E13" s="391"/>
      <c r="F13" s="392"/>
      <c r="G13" s="393" t="e">
        <f t="shared" si="0"/>
        <v>#DIV/0!</v>
      </c>
      <c r="H13" s="394" t="s">
        <v>132</v>
      </c>
      <c r="I13" s="395" t="s">
        <v>132</v>
      </c>
      <c r="J13" s="393" t="e">
        <f t="shared" si="1"/>
        <v>#DIV/0!</v>
      </c>
      <c r="K13" s="394"/>
      <c r="L13" s="397"/>
      <c r="M13" s="393" t="e">
        <f t="shared" si="2"/>
        <v>#DIV/0!</v>
      </c>
      <c r="N13" s="398" t="e">
        <f t="shared" si="3"/>
        <v>#DIV/0!</v>
      </c>
      <c r="O13" s="399" t="s">
        <v>137</v>
      </c>
      <c r="P13" s="400" t="s">
        <v>138</v>
      </c>
    </row>
    <row r="14" spans="2:16" x14ac:dyDescent="0.25">
      <c r="B14" s="335"/>
      <c r="C14" s="335"/>
      <c r="D14" s="345" t="s">
        <v>218</v>
      </c>
      <c r="E14" s="401"/>
      <c r="F14" s="402"/>
      <c r="G14" s="403" t="e">
        <f t="shared" si="0"/>
        <v>#DIV/0!</v>
      </c>
      <c r="H14" s="404" t="s">
        <v>132</v>
      </c>
      <c r="I14" s="363" t="s">
        <v>132</v>
      </c>
      <c r="J14" s="403" t="e">
        <f t="shared" si="1"/>
        <v>#DIV/0!</v>
      </c>
      <c r="K14" s="405"/>
      <c r="L14" s="406"/>
      <c r="M14" s="403" t="e">
        <f t="shared" si="2"/>
        <v>#DIV/0!</v>
      </c>
      <c r="N14" s="365" t="e">
        <f t="shared" si="3"/>
        <v>#DIV/0!</v>
      </c>
      <c r="O14" s="377" t="s">
        <v>139</v>
      </c>
      <c r="P14" s="378" t="s">
        <v>140</v>
      </c>
    </row>
    <row r="15" spans="2:16" ht="15.75" thickBot="1" x14ac:dyDescent="0.3">
      <c r="B15" s="335"/>
      <c r="C15" s="335"/>
      <c r="D15" s="407" t="s">
        <v>219</v>
      </c>
      <c r="E15" s="408"/>
      <c r="F15" s="409"/>
      <c r="G15" s="410" t="e">
        <f t="shared" si="0"/>
        <v>#DIV/0!</v>
      </c>
      <c r="H15" s="384" t="s">
        <v>132</v>
      </c>
      <c r="I15" s="385"/>
      <c r="J15" s="410" t="e">
        <f t="shared" si="1"/>
        <v>#DIV/0!</v>
      </c>
      <c r="K15" s="386"/>
      <c r="L15" s="411"/>
      <c r="M15" s="410" t="e">
        <f t="shared" si="2"/>
        <v>#DIV/0!</v>
      </c>
      <c r="N15" s="388" t="e">
        <f t="shared" si="3"/>
        <v>#DIV/0!</v>
      </c>
      <c r="O15" s="389" t="s">
        <v>141</v>
      </c>
      <c r="P15" s="390" t="s">
        <v>140</v>
      </c>
    </row>
    <row r="16" spans="2:16" x14ac:dyDescent="0.25">
      <c r="B16" s="335"/>
      <c r="C16" s="335"/>
      <c r="D16" s="336" t="s">
        <v>142</v>
      </c>
      <c r="E16" s="391"/>
      <c r="F16" s="392"/>
      <c r="G16" s="412"/>
      <c r="H16" s="394" t="s">
        <v>132</v>
      </c>
      <c r="I16" s="395" t="s">
        <v>132</v>
      </c>
      <c r="J16" s="396"/>
      <c r="K16" s="394" t="s">
        <v>132</v>
      </c>
      <c r="L16" s="397" t="s">
        <v>132</v>
      </c>
      <c r="M16" s="413"/>
      <c r="N16" s="398">
        <f t="shared" si="3"/>
        <v>0</v>
      </c>
      <c r="O16" s="414" t="s">
        <v>143</v>
      </c>
      <c r="P16" s="415" t="s">
        <v>143</v>
      </c>
    </row>
    <row r="17" spans="2:16" x14ac:dyDescent="0.25">
      <c r="B17" s="335"/>
      <c r="C17" s="335"/>
      <c r="D17" s="345" t="s">
        <v>144</v>
      </c>
      <c r="E17" s="401"/>
      <c r="F17" s="402"/>
      <c r="G17" s="412"/>
      <c r="H17" s="404" t="s">
        <v>132</v>
      </c>
      <c r="I17" s="363" t="s">
        <v>132</v>
      </c>
      <c r="J17" s="416"/>
      <c r="K17" s="405" t="s">
        <v>132</v>
      </c>
      <c r="L17" s="406" t="s">
        <v>132</v>
      </c>
      <c r="M17" s="413"/>
      <c r="N17" s="365">
        <f t="shared" si="3"/>
        <v>0</v>
      </c>
      <c r="O17" s="417" t="s">
        <v>145</v>
      </c>
      <c r="P17" s="418" t="s">
        <v>145</v>
      </c>
    </row>
    <row r="18" spans="2:16" x14ac:dyDescent="0.25">
      <c r="B18" s="335"/>
      <c r="C18" s="335"/>
      <c r="D18" s="345" t="s">
        <v>146</v>
      </c>
      <c r="E18" s="401"/>
      <c r="F18" s="402"/>
      <c r="G18" s="412"/>
      <c r="H18" s="404" t="s">
        <v>132</v>
      </c>
      <c r="I18" s="363" t="s">
        <v>132</v>
      </c>
      <c r="J18" s="416"/>
      <c r="K18" s="405" t="s">
        <v>132</v>
      </c>
      <c r="L18" s="406" t="s">
        <v>132</v>
      </c>
      <c r="M18" s="413"/>
      <c r="N18" s="365">
        <f t="shared" si="3"/>
        <v>0</v>
      </c>
      <c r="O18" s="417" t="s">
        <v>147</v>
      </c>
      <c r="P18" s="418" t="s">
        <v>147</v>
      </c>
    </row>
    <row r="19" spans="2:16" x14ac:dyDescent="0.25">
      <c r="B19" s="335"/>
      <c r="C19" s="335"/>
      <c r="D19" s="345" t="s">
        <v>148</v>
      </c>
      <c r="E19" s="401"/>
      <c r="F19" s="402"/>
      <c r="G19" s="412"/>
      <c r="H19" s="404" t="s">
        <v>132</v>
      </c>
      <c r="I19" s="363" t="s">
        <v>132</v>
      </c>
      <c r="J19" s="416"/>
      <c r="K19" s="405" t="s">
        <v>132</v>
      </c>
      <c r="L19" s="406" t="s">
        <v>132</v>
      </c>
      <c r="M19" s="413"/>
      <c r="N19" s="365">
        <f t="shared" si="3"/>
        <v>0</v>
      </c>
      <c r="O19" s="417" t="s">
        <v>149</v>
      </c>
      <c r="P19" s="418" t="s">
        <v>149</v>
      </c>
    </row>
    <row r="20" spans="2:16" x14ac:dyDescent="0.25">
      <c r="B20" s="335"/>
      <c r="C20" s="335"/>
      <c r="D20" s="345" t="s">
        <v>150</v>
      </c>
      <c r="E20" s="401"/>
      <c r="F20" s="402"/>
      <c r="G20" s="412"/>
      <c r="H20" s="404" t="s">
        <v>132</v>
      </c>
      <c r="I20" s="363" t="s">
        <v>132</v>
      </c>
      <c r="J20" s="416"/>
      <c r="K20" s="405" t="s">
        <v>132</v>
      </c>
      <c r="L20" s="406" t="s">
        <v>132</v>
      </c>
      <c r="M20" s="413"/>
      <c r="N20" s="365">
        <f t="shared" si="3"/>
        <v>0</v>
      </c>
      <c r="O20" s="417" t="s">
        <v>136</v>
      </c>
      <c r="P20" s="418" t="s">
        <v>136</v>
      </c>
    </row>
    <row r="21" spans="2:16" x14ac:dyDescent="0.25">
      <c r="B21" s="335"/>
      <c r="C21" s="335"/>
      <c r="D21" s="345" t="s">
        <v>151</v>
      </c>
      <c r="E21" s="401"/>
      <c r="F21" s="402"/>
      <c r="G21" s="412"/>
      <c r="H21" s="404" t="s">
        <v>132</v>
      </c>
      <c r="I21" s="363" t="s">
        <v>132</v>
      </c>
      <c r="J21" s="416"/>
      <c r="K21" s="405" t="s">
        <v>132</v>
      </c>
      <c r="L21" s="406" t="s">
        <v>132</v>
      </c>
      <c r="M21" s="413"/>
      <c r="N21" s="365">
        <f t="shared" si="3"/>
        <v>0</v>
      </c>
      <c r="O21" s="417" t="s">
        <v>141</v>
      </c>
      <c r="P21" s="418" t="s">
        <v>141</v>
      </c>
    </row>
    <row r="22" spans="2:16" x14ac:dyDescent="0.25">
      <c r="B22" s="335"/>
      <c r="C22" s="335"/>
      <c r="D22" s="345" t="s">
        <v>152</v>
      </c>
      <c r="E22" s="401"/>
      <c r="F22" s="402"/>
      <c r="G22" s="412"/>
      <c r="H22" s="404" t="s">
        <v>132</v>
      </c>
      <c r="I22" s="363" t="s">
        <v>132</v>
      </c>
      <c r="J22" s="416"/>
      <c r="K22" s="405" t="s">
        <v>132</v>
      </c>
      <c r="L22" s="406" t="s">
        <v>132</v>
      </c>
      <c r="M22" s="413"/>
      <c r="N22" s="365">
        <f t="shared" si="3"/>
        <v>0</v>
      </c>
      <c r="O22" s="417" t="s">
        <v>136</v>
      </c>
      <c r="P22" s="418" t="s">
        <v>136</v>
      </c>
    </row>
    <row r="23" spans="2:16" ht="15.75" thickBot="1" x14ac:dyDescent="0.3">
      <c r="B23" s="335"/>
      <c r="C23" s="335"/>
      <c r="D23" s="407" t="s">
        <v>153</v>
      </c>
      <c r="E23" s="408"/>
      <c r="F23" s="409"/>
      <c r="G23" s="419"/>
      <c r="H23" s="384" t="s">
        <v>132</v>
      </c>
      <c r="I23" s="385" t="s">
        <v>132</v>
      </c>
      <c r="J23" s="420"/>
      <c r="K23" s="386" t="s">
        <v>132</v>
      </c>
      <c r="L23" s="411" t="s">
        <v>132</v>
      </c>
      <c r="M23" s="421"/>
      <c r="N23" s="388">
        <f t="shared" si="3"/>
        <v>0</v>
      </c>
      <c r="O23" s="422" t="s">
        <v>154</v>
      </c>
      <c r="P23" s="423" t="s">
        <v>154</v>
      </c>
    </row>
    <row r="24" spans="2:16" ht="24.75" thickBot="1" x14ac:dyDescent="0.3">
      <c r="B24" s="335"/>
      <c r="C24" s="335"/>
      <c r="D24" s="424" t="s">
        <v>182</v>
      </c>
      <c r="E24" s="425"/>
      <c r="F24" s="426"/>
      <c r="G24" s="427" t="s">
        <v>132</v>
      </c>
      <c r="H24" s="428" t="s">
        <v>132</v>
      </c>
      <c r="I24" s="429" t="s">
        <v>132</v>
      </c>
      <c r="J24" s="430" t="s">
        <v>132</v>
      </c>
      <c r="K24" s="428" t="s">
        <v>132</v>
      </c>
      <c r="L24" s="431" t="s">
        <v>132</v>
      </c>
      <c r="M24" s="432"/>
      <c r="N24" s="433"/>
      <c r="O24" s="434" t="s">
        <v>195</v>
      </c>
      <c r="P24" s="435" t="s">
        <v>195</v>
      </c>
    </row>
    <row r="25" spans="2:16" x14ac:dyDescent="0.25">
      <c r="B25" s="335"/>
      <c r="C25" s="335"/>
      <c r="D25" s="335"/>
      <c r="E25" s="335"/>
      <c r="F25" s="335"/>
      <c r="G25" s="335"/>
      <c r="H25" s="335"/>
      <c r="I25" s="335"/>
      <c r="J25" s="335"/>
      <c r="K25" s="335"/>
      <c r="L25" s="335"/>
      <c r="M25" s="335"/>
      <c r="N25" s="335"/>
      <c r="O25" s="335"/>
      <c r="P25" s="335"/>
    </row>
    <row r="26" spans="2:16" x14ac:dyDescent="0.25"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O26" s="335"/>
      <c r="P26" s="335"/>
    </row>
    <row r="27" spans="2:16" ht="15.75" x14ac:dyDescent="0.25">
      <c r="B27" s="335"/>
      <c r="C27" s="335"/>
      <c r="D27" s="335"/>
      <c r="E27" s="335"/>
      <c r="F27" s="335"/>
      <c r="G27" s="335"/>
      <c r="H27" s="335"/>
      <c r="I27" s="335"/>
      <c r="J27" s="335"/>
      <c r="K27" s="335"/>
      <c r="L27" s="335"/>
      <c r="M27" s="335"/>
      <c r="N27" s="495" t="s">
        <v>174</v>
      </c>
      <c r="O27" s="495"/>
      <c r="P27" s="335"/>
    </row>
    <row r="28" spans="2:16" x14ac:dyDescent="0.25">
      <c r="B28" s="335"/>
      <c r="C28" s="335"/>
      <c r="D28" s="436" t="s">
        <v>187</v>
      </c>
      <c r="E28" s="437"/>
      <c r="F28" s="438"/>
      <c r="G28" s="437"/>
      <c r="H28" s="335"/>
      <c r="I28" s="335"/>
      <c r="J28" s="335"/>
      <c r="K28" s="335"/>
      <c r="L28" s="335"/>
      <c r="M28" s="335"/>
      <c r="N28" s="335"/>
      <c r="O28" s="335"/>
      <c r="P28" s="335"/>
    </row>
    <row r="29" spans="2:16" ht="15.75" thickBot="1" x14ac:dyDescent="0.3">
      <c r="B29" s="335"/>
      <c r="C29" s="335"/>
      <c r="D29" s="439"/>
      <c r="E29" s="437"/>
      <c r="F29" s="438"/>
      <c r="G29" s="437"/>
      <c r="H29" s="335"/>
      <c r="I29" s="335"/>
      <c r="J29" s="335"/>
      <c r="K29" s="335"/>
      <c r="L29" s="335"/>
      <c r="M29" s="335"/>
      <c r="N29" s="335"/>
      <c r="O29" s="335"/>
      <c r="P29" s="335"/>
    </row>
    <row r="30" spans="2:16" x14ac:dyDescent="0.25">
      <c r="B30" s="335"/>
      <c r="C30" s="335"/>
      <c r="D30" s="496" t="s">
        <v>184</v>
      </c>
      <c r="E30" s="440" t="s">
        <v>183</v>
      </c>
      <c r="F30" s="440" t="s">
        <v>155</v>
      </c>
      <c r="G30" s="440" t="s">
        <v>156</v>
      </c>
      <c r="H30" s="335"/>
      <c r="I30" s="335"/>
      <c r="J30" s="335"/>
      <c r="K30" s="335"/>
      <c r="L30" s="335"/>
      <c r="M30" s="335"/>
      <c r="N30" s="335"/>
      <c r="O30" s="335"/>
      <c r="P30" s="335"/>
    </row>
    <row r="31" spans="2:16" ht="15.75" thickBot="1" x14ac:dyDescent="0.3">
      <c r="B31" s="335"/>
      <c r="C31" s="335"/>
      <c r="D31" s="497"/>
      <c r="E31" s="441" t="s">
        <v>196</v>
      </c>
      <c r="F31" s="441" t="s">
        <v>157</v>
      </c>
      <c r="G31" s="441" t="s">
        <v>158</v>
      </c>
      <c r="H31" s="335"/>
      <c r="I31" s="335"/>
      <c r="J31" s="335"/>
      <c r="K31" s="335"/>
      <c r="L31" s="335"/>
      <c r="M31" s="335"/>
      <c r="N31" s="335"/>
      <c r="O31" s="335"/>
      <c r="P31" s="335"/>
    </row>
    <row r="32" spans="2:16" ht="16.5" thickTop="1" thickBot="1" x14ac:dyDescent="0.3">
      <c r="B32" s="335"/>
      <c r="C32" s="335"/>
      <c r="D32" s="442" t="s">
        <v>208</v>
      </c>
      <c r="E32" s="443">
        <v>19.100000000000001</v>
      </c>
      <c r="F32" s="443">
        <v>0.3</v>
      </c>
      <c r="G32" s="443">
        <v>0.01</v>
      </c>
      <c r="H32" s="335"/>
      <c r="I32" s="335"/>
      <c r="J32" s="335"/>
      <c r="K32" s="335"/>
      <c r="L32" s="335"/>
      <c r="M32" s="335"/>
      <c r="N32" s="335"/>
      <c r="O32" s="335"/>
      <c r="P32" s="335"/>
    </row>
    <row r="33" spans="2:16" ht="15.75" thickBot="1" x14ac:dyDescent="0.3">
      <c r="B33" s="335"/>
      <c r="C33" s="335"/>
      <c r="D33" s="444" t="s">
        <v>209</v>
      </c>
      <c r="E33" s="445">
        <v>19.2</v>
      </c>
      <c r="F33" s="445">
        <v>3</v>
      </c>
      <c r="G33" s="445">
        <v>0.01</v>
      </c>
      <c r="H33" s="335"/>
      <c r="I33" s="335"/>
      <c r="J33" s="335"/>
      <c r="K33" s="335"/>
      <c r="L33" s="335"/>
      <c r="M33" s="335"/>
      <c r="N33" s="335"/>
      <c r="O33" s="335"/>
      <c r="P33" s="335"/>
    </row>
    <row r="34" spans="2:16" ht="15.75" thickBot="1" x14ac:dyDescent="0.3">
      <c r="B34" s="335"/>
      <c r="C34" s="335"/>
      <c r="D34" s="444" t="s">
        <v>190</v>
      </c>
      <c r="E34" s="445">
        <v>17.600000000000001</v>
      </c>
      <c r="F34" s="445">
        <v>5</v>
      </c>
      <c r="G34" s="445">
        <v>0.4</v>
      </c>
      <c r="H34" s="335"/>
      <c r="I34" s="335"/>
      <c r="J34" s="335"/>
      <c r="K34" s="335"/>
      <c r="L34" s="335"/>
      <c r="M34" s="335"/>
      <c r="N34" s="335"/>
      <c r="O34" s="335"/>
      <c r="P34" s="335"/>
    </row>
    <row r="35" spans="2:16" ht="15.75" thickBot="1" x14ac:dyDescent="0.3">
      <c r="B35" s="335"/>
      <c r="C35" s="335"/>
      <c r="D35" s="444" t="s">
        <v>191</v>
      </c>
      <c r="E35" s="445">
        <v>17.600000000000001</v>
      </c>
      <c r="F35" s="445">
        <v>5</v>
      </c>
      <c r="G35" s="445">
        <v>0.5</v>
      </c>
      <c r="H35" s="335"/>
      <c r="I35" s="335"/>
      <c r="J35" s="335"/>
      <c r="K35" s="335"/>
      <c r="L35" s="335"/>
      <c r="M35" s="335"/>
      <c r="N35" s="335"/>
      <c r="O35" s="335"/>
      <c r="P35" s="335"/>
    </row>
    <row r="36" spans="2:16" ht="15.75" thickBot="1" x14ac:dyDescent="0.3">
      <c r="B36" s="335"/>
      <c r="C36" s="335"/>
      <c r="D36" s="444" t="s">
        <v>192</v>
      </c>
      <c r="E36" s="445">
        <v>16.5</v>
      </c>
      <c r="F36" s="445" t="s">
        <v>159</v>
      </c>
      <c r="G36" s="445">
        <v>0.02</v>
      </c>
      <c r="H36" s="335"/>
      <c r="I36" s="335"/>
      <c r="J36" s="335"/>
      <c r="K36" s="335"/>
      <c r="L36" s="335"/>
      <c r="M36" s="335"/>
      <c r="N36" s="335"/>
      <c r="O36" s="335"/>
      <c r="P36" s="335"/>
    </row>
    <row r="37" spans="2:16" ht="15.75" thickBot="1" x14ac:dyDescent="0.3">
      <c r="B37" s="335"/>
      <c r="C37" s="335"/>
      <c r="D37" s="444" t="s">
        <v>193</v>
      </c>
      <c r="E37" s="445">
        <v>19</v>
      </c>
      <c r="F37" s="445" t="s">
        <v>160</v>
      </c>
      <c r="G37" s="445" t="s">
        <v>161</v>
      </c>
      <c r="H37" s="335"/>
      <c r="I37" s="335"/>
      <c r="J37" s="335"/>
      <c r="K37" s="335"/>
      <c r="L37" s="335"/>
      <c r="M37" s="335"/>
      <c r="N37" s="335"/>
      <c r="O37" s="335"/>
      <c r="P37" s="335"/>
    </row>
    <row r="38" spans="2:16" ht="15.75" thickBot="1" x14ac:dyDescent="0.3">
      <c r="B38" s="335"/>
      <c r="C38" s="335"/>
      <c r="D38" s="444" t="s">
        <v>185</v>
      </c>
      <c r="E38" s="445" t="s">
        <v>162</v>
      </c>
      <c r="F38" s="445" t="s">
        <v>163</v>
      </c>
      <c r="G38" s="445" t="s">
        <v>164</v>
      </c>
      <c r="H38" s="335"/>
      <c r="I38" s="335"/>
      <c r="J38" s="335"/>
      <c r="K38" s="335"/>
      <c r="L38" s="335"/>
      <c r="M38" s="335"/>
      <c r="N38" s="335"/>
      <c r="O38" s="335"/>
      <c r="P38" s="335"/>
    </row>
    <row r="39" spans="2:16" ht="15.75" thickBot="1" x14ac:dyDescent="0.3">
      <c r="B39" s="335"/>
      <c r="C39" s="335"/>
      <c r="D39" s="444" t="s">
        <v>186</v>
      </c>
      <c r="E39" s="445" t="s">
        <v>165</v>
      </c>
      <c r="F39" s="445" t="s">
        <v>166</v>
      </c>
      <c r="G39" s="445" t="s">
        <v>167</v>
      </c>
      <c r="H39" s="335"/>
      <c r="I39" s="335"/>
      <c r="J39" s="335"/>
      <c r="K39" s="335"/>
      <c r="L39" s="335"/>
      <c r="M39" s="335"/>
      <c r="N39" s="335"/>
      <c r="O39" s="335"/>
      <c r="P39" s="335"/>
    </row>
    <row r="40" spans="2:16" ht="15.75" thickBot="1" x14ac:dyDescent="0.3">
      <c r="B40" s="335"/>
      <c r="C40" s="335"/>
      <c r="D40" s="444" t="s">
        <v>194</v>
      </c>
      <c r="E40" s="445" t="s">
        <v>168</v>
      </c>
      <c r="F40" s="445" t="s">
        <v>169</v>
      </c>
      <c r="G40" s="445" t="s">
        <v>170</v>
      </c>
      <c r="H40" s="335"/>
      <c r="I40" s="335"/>
      <c r="J40" s="335"/>
      <c r="K40" s="335"/>
      <c r="L40" s="335"/>
      <c r="M40" s="335"/>
      <c r="N40" s="335"/>
      <c r="O40" s="335"/>
      <c r="P40" s="335"/>
    </row>
  </sheetData>
  <mergeCells count="8">
    <mergeCell ref="N27:O27"/>
    <mergeCell ref="D30:D31"/>
    <mergeCell ref="B2:O2"/>
    <mergeCell ref="B4:O4"/>
    <mergeCell ref="E6:G6"/>
    <mergeCell ref="H6:J6"/>
    <mergeCell ref="K6:M6"/>
    <mergeCell ref="N6:N8"/>
  </mergeCells>
  <conditionalFormatting sqref="N11">
    <cfRule type="cellIs" dxfId="12" priority="12" operator="lessThan">
      <formula>4</formula>
    </cfRule>
    <cfRule type="cellIs" dxfId="11" priority="13" operator="lessThan">
      <formula>4</formula>
    </cfRule>
  </conditionalFormatting>
  <conditionalFormatting sqref="N12 N20 N22">
    <cfRule type="cellIs" dxfId="10" priority="11" operator="greaterThan">
      <formula>10</formula>
    </cfRule>
  </conditionalFormatting>
  <conditionalFormatting sqref="N13">
    <cfRule type="cellIs" dxfId="9" priority="10" operator="greaterThan">
      <formula>2</formula>
    </cfRule>
  </conditionalFormatting>
  <conditionalFormatting sqref="N14">
    <cfRule type="cellIs" dxfId="8" priority="8" operator="greaterThan">
      <formula>0.3</formula>
    </cfRule>
    <cfRule type="cellIs" dxfId="7" priority="9" operator="greaterThan">
      <formula>0.2</formula>
    </cfRule>
  </conditionalFormatting>
  <conditionalFormatting sqref="N15">
    <cfRule type="cellIs" dxfId="6" priority="7" operator="greaterThan">
      <formula>0.3</formula>
    </cfRule>
  </conditionalFormatting>
  <conditionalFormatting sqref="N16">
    <cfRule type="cellIs" dxfId="5" priority="6" operator="greaterThan">
      <formula>1</formula>
    </cfRule>
  </conditionalFormatting>
  <conditionalFormatting sqref="N17">
    <cfRule type="cellIs" dxfId="4" priority="5" operator="greaterThan">
      <formula>0.5</formula>
    </cfRule>
  </conditionalFormatting>
  <conditionalFormatting sqref="N18">
    <cfRule type="cellIs" dxfId="3" priority="4" operator="greaterThan">
      <formula>50</formula>
    </cfRule>
  </conditionalFormatting>
  <conditionalFormatting sqref="N19">
    <cfRule type="cellIs" dxfId="2" priority="3" operator="greaterThan">
      <formula>20</formula>
    </cfRule>
  </conditionalFormatting>
  <conditionalFormatting sqref="N21">
    <cfRule type="cellIs" dxfId="1" priority="2" operator="greaterThan">
      <formula>0.1</formula>
    </cfRule>
  </conditionalFormatting>
  <conditionalFormatting sqref="N23">
    <cfRule type="cellIs" dxfId="0" priority="1" operator="greaterThan">
      <formula>100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1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3" max="3" width="27.5703125" customWidth="1"/>
    <col min="4" max="4" width="21" customWidth="1"/>
    <col min="5" max="5" width="16.28515625" customWidth="1"/>
    <col min="6" max="6" width="19.7109375" customWidth="1"/>
    <col min="7" max="7" width="14.140625" customWidth="1"/>
    <col min="8" max="8" width="13.7109375" customWidth="1"/>
    <col min="9" max="9" width="15.28515625" customWidth="1"/>
    <col min="10" max="10" width="11.5703125" customWidth="1"/>
    <col min="11" max="11" width="10.85546875" customWidth="1"/>
    <col min="12" max="12" width="14.42578125" customWidth="1"/>
    <col min="13" max="13" width="14" customWidth="1"/>
  </cols>
  <sheetData>
    <row r="1" spans="1:15" x14ac:dyDescent="0.25">
      <c r="D1" s="2"/>
      <c r="K1" s="2"/>
      <c r="L1" s="2"/>
      <c r="M1" s="2"/>
    </row>
    <row r="2" spans="1:15" ht="45" customHeight="1" x14ac:dyDescent="0.25">
      <c r="B2" s="484" t="s">
        <v>0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6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0.25" x14ac:dyDescent="0.25">
      <c r="A4" s="1"/>
      <c r="B4" s="487" t="s">
        <v>16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7" spans="1:15" ht="20.25" x14ac:dyDescent="0.3">
      <c r="B7" s="510" t="s">
        <v>17</v>
      </c>
      <c r="C7" s="510"/>
      <c r="D7" s="510"/>
      <c r="E7" s="510"/>
      <c r="F7" s="510"/>
      <c r="G7" s="510"/>
      <c r="H7" s="510"/>
      <c r="I7" s="510"/>
      <c r="J7" s="510"/>
      <c r="K7" s="510"/>
      <c r="L7" s="510"/>
      <c r="M7" s="510"/>
      <c r="N7" s="510"/>
    </row>
    <row r="8" spans="1:15" x14ac:dyDescent="0.25">
      <c r="C8" s="6"/>
    </row>
    <row r="9" spans="1:15" ht="15.75" thickTop="1" x14ac:dyDescent="0.25">
      <c r="B9" s="51"/>
      <c r="C9" s="52"/>
      <c r="D9" s="53"/>
      <c r="E9" s="52"/>
      <c r="F9" s="52"/>
      <c r="G9" s="52"/>
      <c r="H9" s="52"/>
      <c r="I9" s="52"/>
      <c r="J9" s="52"/>
      <c r="K9" s="53"/>
      <c r="L9" s="54"/>
      <c r="M9" s="55"/>
      <c r="N9" s="56"/>
    </row>
    <row r="10" spans="1:15" ht="15.75" thickBot="1" x14ac:dyDescent="0.3">
      <c r="B10" s="5"/>
      <c r="C10" s="511" t="s">
        <v>109</v>
      </c>
      <c r="D10" s="512"/>
      <c r="E10" s="512"/>
      <c r="F10" s="512"/>
      <c r="G10" s="512"/>
      <c r="H10" s="447"/>
      <c r="I10" s="447"/>
      <c r="J10" s="447"/>
      <c r="K10" s="447"/>
      <c r="L10" s="447"/>
      <c r="M10" s="447"/>
      <c r="N10" s="7"/>
    </row>
    <row r="11" spans="1:15" x14ac:dyDescent="0.25">
      <c r="B11" s="5"/>
      <c r="C11" s="508" t="s">
        <v>18</v>
      </c>
      <c r="D11" s="513" t="str">
        <f>'1.Costi acquisto materie prime'!B13</f>
        <v>inserire "tipo di materia prima"</v>
      </c>
      <c r="E11" s="514"/>
      <c r="F11" s="520" t="str">
        <f>'1.Costi acquisto materie prime'!B14</f>
        <v>inserire "tipo di materia prima"</v>
      </c>
      <c r="G11" s="521"/>
      <c r="H11" s="449"/>
      <c r="I11" s="450"/>
      <c r="J11" s="450"/>
      <c r="K11" s="449"/>
      <c r="L11" s="449"/>
      <c r="M11" s="449"/>
      <c r="N11" s="7"/>
    </row>
    <row r="12" spans="1:15" ht="51.75" x14ac:dyDescent="0.25">
      <c r="B12" s="5"/>
      <c r="C12" s="509"/>
      <c r="D12" s="57" t="s">
        <v>197</v>
      </c>
      <c r="E12" s="448" t="s">
        <v>198</v>
      </c>
      <c r="F12" s="57" t="s">
        <v>197</v>
      </c>
      <c r="G12" s="448" t="s">
        <v>198</v>
      </c>
      <c r="H12" s="451"/>
      <c r="I12" s="450"/>
      <c r="J12" s="450"/>
      <c r="K12" s="452"/>
      <c r="L12" s="451"/>
      <c r="M12" s="451"/>
      <c r="N12" s="7"/>
    </row>
    <row r="13" spans="1:15" x14ac:dyDescent="0.25">
      <c r="B13" s="5"/>
      <c r="C13" s="58" t="s">
        <v>19</v>
      </c>
      <c r="D13" s="59"/>
      <c r="E13" s="456"/>
      <c r="F13" s="460"/>
      <c r="G13" s="461"/>
      <c r="H13" s="453"/>
      <c r="I13" s="450"/>
      <c r="J13" s="450"/>
      <c r="K13" s="454"/>
      <c r="L13" s="455"/>
      <c r="M13" s="455"/>
      <c r="N13" s="7"/>
    </row>
    <row r="14" spans="1:15" x14ac:dyDescent="0.25">
      <c r="B14" s="5"/>
      <c r="C14" s="61" t="s">
        <v>20</v>
      </c>
      <c r="D14" s="62"/>
      <c r="E14" s="457"/>
      <c r="F14" s="460"/>
      <c r="G14" s="461"/>
      <c r="H14" s="453"/>
      <c r="I14" s="450"/>
      <c r="J14" s="450"/>
      <c r="K14" s="454"/>
      <c r="L14" s="455"/>
      <c r="M14" s="455"/>
      <c r="N14" s="7"/>
    </row>
    <row r="15" spans="1:15" x14ac:dyDescent="0.25">
      <c r="B15" s="5"/>
      <c r="C15" s="329" t="s">
        <v>110</v>
      </c>
      <c r="D15" s="63"/>
      <c r="E15" s="458"/>
      <c r="F15" s="460"/>
      <c r="G15" s="461"/>
      <c r="H15" s="453"/>
      <c r="I15" s="450"/>
      <c r="J15" s="450"/>
      <c r="K15" s="454"/>
      <c r="L15" s="455"/>
      <c r="M15" s="455"/>
      <c r="N15" s="7"/>
    </row>
    <row r="16" spans="1:15" x14ac:dyDescent="0.25">
      <c r="B16" s="5"/>
      <c r="C16" s="61" t="s">
        <v>21</v>
      </c>
      <c r="D16" s="63"/>
      <c r="E16" s="458"/>
      <c r="F16" s="460"/>
      <c r="G16" s="461"/>
      <c r="H16" s="453"/>
      <c r="I16" s="450"/>
      <c r="J16" s="450"/>
      <c r="K16" s="454"/>
      <c r="L16" s="455"/>
      <c r="M16" s="455"/>
      <c r="N16" s="7"/>
    </row>
    <row r="17" spans="1:14" x14ac:dyDescent="0.25">
      <c r="B17" s="5"/>
      <c r="C17" s="61" t="s">
        <v>22</v>
      </c>
      <c r="D17" s="63"/>
      <c r="E17" s="458"/>
      <c r="F17" s="460"/>
      <c r="G17" s="461"/>
      <c r="H17" s="453"/>
      <c r="I17" s="450"/>
      <c r="J17" s="450"/>
      <c r="K17" s="454"/>
      <c r="L17" s="455"/>
      <c r="M17" s="455"/>
      <c r="N17" s="7"/>
    </row>
    <row r="18" spans="1:14" ht="15.75" thickBot="1" x14ac:dyDescent="0.3">
      <c r="B18" s="5"/>
      <c r="C18" s="65" t="s">
        <v>23</v>
      </c>
      <c r="D18" s="66"/>
      <c r="E18" s="459"/>
      <c r="F18" s="462"/>
      <c r="G18" s="463"/>
      <c r="H18" s="453"/>
      <c r="I18" s="450"/>
      <c r="J18" s="450"/>
      <c r="K18" s="454"/>
      <c r="L18" s="455"/>
      <c r="M18" s="455"/>
      <c r="N18" s="7"/>
    </row>
    <row r="19" spans="1:14" x14ac:dyDescent="0.25">
      <c r="B19" s="5"/>
      <c r="C19" s="6"/>
      <c r="D19" s="67"/>
      <c r="E19" s="6"/>
      <c r="F19" s="6"/>
      <c r="G19" s="6"/>
      <c r="H19" s="6"/>
      <c r="I19" s="6"/>
      <c r="J19" s="6"/>
      <c r="K19" s="67"/>
      <c r="L19" s="68"/>
      <c r="N19" s="7"/>
    </row>
    <row r="20" spans="1:14" x14ac:dyDescent="0.25">
      <c r="B20" s="5"/>
      <c r="C20" s="6"/>
      <c r="D20" s="67"/>
      <c r="E20" s="6"/>
      <c r="F20" s="6"/>
      <c r="G20" s="6"/>
      <c r="H20" s="6"/>
      <c r="I20" s="6"/>
      <c r="J20" s="6"/>
      <c r="K20" s="67"/>
      <c r="L20" s="68"/>
      <c r="N20" s="7"/>
    </row>
    <row r="21" spans="1:14" x14ac:dyDescent="0.25">
      <c r="B21" s="5"/>
      <c r="C21" s="6"/>
      <c r="D21" s="67"/>
      <c r="E21" s="6"/>
      <c r="F21" s="6"/>
      <c r="G21" s="6"/>
      <c r="H21" s="6"/>
      <c r="I21" s="6"/>
      <c r="J21" s="6"/>
      <c r="K21" s="67"/>
      <c r="L21" s="68"/>
      <c r="N21" s="7"/>
    </row>
    <row r="22" spans="1:14" x14ac:dyDescent="0.25">
      <c r="B22" s="5"/>
      <c r="C22" s="511" t="s">
        <v>24</v>
      </c>
      <c r="D22" s="512"/>
      <c r="E22" s="512"/>
      <c r="F22" s="512"/>
      <c r="G22" s="512"/>
      <c r="H22" s="512"/>
      <c r="I22" s="512"/>
      <c r="J22" s="69"/>
      <c r="K22" s="69"/>
      <c r="L22" s="70"/>
      <c r="M22" s="70"/>
      <c r="N22" s="7"/>
    </row>
    <row r="23" spans="1:14" x14ac:dyDescent="0.25">
      <c r="B23" s="5"/>
      <c r="C23" s="508" t="s">
        <v>18</v>
      </c>
      <c r="D23" s="513" t="str">
        <f>'1.Costi acquisto materie prime'!B13</f>
        <v>inserire "tipo di materia prima"</v>
      </c>
      <c r="E23" s="514"/>
      <c r="F23" s="515"/>
      <c r="G23" s="516" t="str">
        <f>'1.Costi acquisto materie prime'!B14</f>
        <v>inserire "tipo di materia prima"</v>
      </c>
      <c r="H23" s="517"/>
      <c r="I23" s="517"/>
      <c r="J23" s="71"/>
      <c r="K23" s="71"/>
      <c r="L23" s="6"/>
      <c r="M23" s="6"/>
      <c r="N23" s="7"/>
    </row>
    <row r="24" spans="1:14" ht="51" x14ac:dyDescent="0.25">
      <c r="B24" s="5"/>
      <c r="C24" s="509"/>
      <c r="D24" s="72" t="s">
        <v>201</v>
      </c>
      <c r="E24" s="72" t="s">
        <v>111</v>
      </c>
      <c r="F24" s="73" t="s">
        <v>199</v>
      </c>
      <c r="G24" s="72" t="s">
        <v>201</v>
      </c>
      <c r="H24" s="72" t="s">
        <v>111</v>
      </c>
      <c r="I24" s="73" t="s">
        <v>199</v>
      </c>
      <c r="J24" s="74"/>
      <c r="K24" s="75"/>
      <c r="L24" s="75"/>
      <c r="M24" s="76"/>
      <c r="N24" s="7"/>
    </row>
    <row r="25" spans="1:14" x14ac:dyDescent="0.25">
      <c r="B25" s="5"/>
      <c r="C25" s="61" t="s">
        <v>21</v>
      </c>
      <c r="D25" s="63"/>
      <c r="E25" s="64"/>
      <c r="F25" s="60">
        <f>D25*E25</f>
        <v>0</v>
      </c>
      <c r="G25" s="64"/>
      <c r="H25" s="77"/>
      <c r="I25" s="78">
        <f>G25*H25</f>
        <v>0</v>
      </c>
      <c r="J25" s="79"/>
      <c r="K25" s="80"/>
      <c r="L25" s="68"/>
      <c r="M25" s="71"/>
      <c r="N25" s="7"/>
    </row>
    <row r="26" spans="1:14" x14ac:dyDescent="0.25">
      <c r="B26" s="5"/>
      <c r="C26" s="6"/>
      <c r="D26" s="67"/>
      <c r="E26" s="6"/>
      <c r="F26" s="6"/>
      <c r="G26" s="6"/>
      <c r="H26" s="6"/>
      <c r="I26" s="6"/>
      <c r="J26" s="6"/>
      <c r="K26" s="67"/>
      <c r="L26" s="68"/>
      <c r="N26" s="7"/>
    </row>
    <row r="27" spans="1:14" x14ac:dyDescent="0.25">
      <c r="B27" s="5"/>
      <c r="C27" s="518" t="s">
        <v>25</v>
      </c>
      <c r="D27" s="519"/>
      <c r="E27" s="519"/>
      <c r="F27" s="69"/>
      <c r="G27" s="6"/>
      <c r="H27" s="6"/>
      <c r="I27" s="6"/>
      <c r="J27" s="6"/>
      <c r="K27" s="67"/>
      <c r="L27" s="68"/>
      <c r="N27" s="7"/>
    </row>
    <row r="28" spans="1:14" ht="45" x14ac:dyDescent="0.25">
      <c r="B28" s="5"/>
      <c r="C28" s="508" t="s">
        <v>18</v>
      </c>
      <c r="D28" s="81" t="str">
        <f>'1.Costi acquisto materie prime'!B13</f>
        <v>inserire "tipo di materia prima"</v>
      </c>
      <c r="E28" s="81" t="str">
        <f>'1.Costi acquisto materie prime'!B14</f>
        <v>inserire "tipo di materia prima"</v>
      </c>
      <c r="F28" s="6"/>
      <c r="G28" s="6"/>
      <c r="H28" s="6"/>
      <c r="I28" s="6"/>
      <c r="J28" s="6"/>
      <c r="K28" s="67"/>
      <c r="L28" s="68"/>
      <c r="N28" s="7"/>
    </row>
    <row r="29" spans="1:14" ht="25.5" x14ac:dyDescent="0.25">
      <c r="B29" s="5"/>
      <c r="C29" s="509"/>
      <c r="D29" s="82" t="s">
        <v>26</v>
      </c>
      <c r="E29" s="83" t="s">
        <v>26</v>
      </c>
      <c r="F29" s="6"/>
      <c r="G29" s="6"/>
      <c r="H29" s="6"/>
      <c r="I29" s="6"/>
      <c r="J29" s="6"/>
      <c r="K29" s="67"/>
      <c r="L29" s="68"/>
      <c r="N29" s="7"/>
    </row>
    <row r="30" spans="1:14" x14ac:dyDescent="0.25">
      <c r="B30" s="85"/>
      <c r="C30" s="58" t="s">
        <v>19</v>
      </c>
      <c r="D30" s="86"/>
      <c r="E30" s="87"/>
      <c r="F30" s="88"/>
      <c r="G30" s="88"/>
      <c r="H30" s="88"/>
      <c r="I30" s="88"/>
      <c r="J30" s="88"/>
      <c r="K30" s="89"/>
      <c r="L30" s="90"/>
      <c r="M30" s="91"/>
      <c r="N30" s="92"/>
    </row>
    <row r="31" spans="1:14" x14ac:dyDescent="0.25">
      <c r="A31" s="84"/>
      <c r="B31" s="85"/>
      <c r="C31" s="61" t="s">
        <v>20</v>
      </c>
      <c r="D31" s="86"/>
      <c r="E31" s="87"/>
      <c r="F31" s="6"/>
      <c r="G31" s="88"/>
      <c r="H31" s="88"/>
      <c r="I31" s="88"/>
      <c r="J31" s="88"/>
      <c r="K31" s="88"/>
      <c r="L31" s="90"/>
      <c r="M31" s="91"/>
      <c r="N31" s="92"/>
    </row>
    <row r="32" spans="1:14" x14ac:dyDescent="0.25">
      <c r="A32" s="84"/>
      <c r="B32" s="85"/>
      <c r="C32" s="329" t="s">
        <v>110</v>
      </c>
      <c r="D32" s="86"/>
      <c r="E32" s="87"/>
      <c r="F32" s="88"/>
      <c r="G32" s="88"/>
      <c r="H32" s="88"/>
      <c r="I32" s="88"/>
      <c r="J32" s="88"/>
      <c r="K32" s="88"/>
      <c r="L32" s="90"/>
      <c r="M32" s="91"/>
      <c r="N32" s="92"/>
    </row>
    <row r="33" spans="1:14" x14ac:dyDescent="0.25">
      <c r="A33" s="84"/>
      <c r="B33" s="85"/>
      <c r="C33" s="61" t="s">
        <v>21</v>
      </c>
      <c r="D33" s="86"/>
      <c r="E33" s="87"/>
      <c r="F33" s="88"/>
      <c r="G33" s="88"/>
      <c r="H33" s="88"/>
      <c r="I33" s="88"/>
      <c r="J33" s="88"/>
      <c r="K33" s="89"/>
      <c r="L33" s="90"/>
      <c r="M33" s="91"/>
      <c r="N33" s="92"/>
    </row>
    <row r="34" spans="1:14" x14ac:dyDescent="0.25">
      <c r="A34" s="84"/>
      <c r="B34" s="85"/>
      <c r="C34" s="61" t="s">
        <v>22</v>
      </c>
      <c r="D34" s="86"/>
      <c r="E34" s="87"/>
      <c r="F34" s="88"/>
      <c r="G34" s="88"/>
      <c r="H34" s="88"/>
      <c r="I34" s="88"/>
      <c r="J34" s="88"/>
      <c r="K34" s="89"/>
      <c r="L34" s="90"/>
      <c r="M34" s="91"/>
      <c r="N34" s="92"/>
    </row>
    <row r="35" spans="1:14" x14ac:dyDescent="0.25">
      <c r="A35" s="84"/>
      <c r="B35" s="85"/>
      <c r="C35" s="65" t="s">
        <v>23</v>
      </c>
      <c r="D35" s="86"/>
      <c r="E35" s="87"/>
      <c r="F35" s="88"/>
      <c r="G35" s="88"/>
      <c r="H35" s="88"/>
      <c r="I35" s="88"/>
      <c r="J35" s="88"/>
      <c r="K35" s="89"/>
      <c r="L35" s="90"/>
      <c r="M35" s="91"/>
      <c r="N35" s="92"/>
    </row>
    <row r="36" spans="1:14" x14ac:dyDescent="0.25">
      <c r="B36" s="5"/>
      <c r="C36" s="6"/>
      <c r="D36" s="67"/>
      <c r="E36" s="6"/>
      <c r="F36" s="6"/>
      <c r="G36" s="6"/>
      <c r="H36" s="6"/>
      <c r="I36" s="6"/>
      <c r="J36" s="6"/>
      <c r="K36" s="67"/>
      <c r="L36" s="68"/>
      <c r="N36" s="7"/>
    </row>
    <row r="37" spans="1:14" x14ac:dyDescent="0.25">
      <c r="B37" s="5"/>
      <c r="C37" s="6"/>
      <c r="D37" s="67"/>
      <c r="E37" s="6"/>
      <c r="F37" s="6"/>
      <c r="G37" s="6"/>
      <c r="H37" s="6"/>
      <c r="I37" s="6"/>
      <c r="J37" s="6"/>
      <c r="K37" s="67"/>
      <c r="L37" s="68"/>
      <c r="N37" s="7"/>
    </row>
    <row r="38" spans="1:14" x14ac:dyDescent="0.25">
      <c r="B38" s="5"/>
      <c r="C38" s="518" t="s">
        <v>27</v>
      </c>
      <c r="D38" s="519"/>
      <c r="E38" s="519"/>
      <c r="F38" s="6"/>
      <c r="G38" s="6"/>
      <c r="H38" s="6"/>
      <c r="I38" s="6"/>
      <c r="J38" s="6"/>
      <c r="K38" s="67"/>
      <c r="L38" s="68"/>
      <c r="N38" s="7"/>
    </row>
    <row r="39" spans="1:14" ht="45" x14ac:dyDescent="0.25">
      <c r="B39" s="5"/>
      <c r="C39" s="508" t="s">
        <v>18</v>
      </c>
      <c r="D39" s="81" t="str">
        <f>'1.Costi acquisto materie prime'!B13</f>
        <v>inserire "tipo di materia prima"</v>
      </c>
      <c r="E39" s="93" t="str">
        <f>'1.Costi acquisto materie prime'!B14</f>
        <v>inserire "tipo di materia prima"</v>
      </c>
      <c r="F39" s="6"/>
      <c r="G39" s="6"/>
      <c r="H39" s="6"/>
      <c r="I39" s="6"/>
      <c r="J39" s="6"/>
      <c r="K39" s="67"/>
      <c r="L39" s="68"/>
      <c r="N39" s="7"/>
    </row>
    <row r="40" spans="1:14" ht="25.5" x14ac:dyDescent="0.25">
      <c r="B40" s="5"/>
      <c r="C40" s="509"/>
      <c r="D40" s="82" t="s">
        <v>112</v>
      </c>
      <c r="E40" s="83" t="s">
        <v>112</v>
      </c>
      <c r="F40" s="6"/>
      <c r="G40" s="6"/>
      <c r="H40" s="6"/>
      <c r="I40" s="6"/>
      <c r="J40" s="6"/>
      <c r="K40" s="67"/>
      <c r="L40" s="68"/>
      <c r="N40" s="7"/>
    </row>
    <row r="41" spans="1:14" x14ac:dyDescent="0.25">
      <c r="B41" s="5"/>
      <c r="C41" s="58" t="s">
        <v>19</v>
      </c>
      <c r="D41" s="86"/>
      <c r="E41" s="94"/>
      <c r="F41" s="6"/>
      <c r="G41" s="6"/>
      <c r="H41" s="6"/>
      <c r="I41" s="6"/>
      <c r="J41" s="6"/>
      <c r="K41" s="67"/>
      <c r="L41" s="68"/>
      <c r="N41" s="7"/>
    </row>
    <row r="42" spans="1:14" x14ac:dyDescent="0.25">
      <c r="B42" s="5"/>
      <c r="C42" s="61" t="s">
        <v>20</v>
      </c>
      <c r="D42" s="86"/>
      <c r="E42" s="94"/>
      <c r="F42" s="6"/>
      <c r="G42" s="6"/>
      <c r="H42" s="6"/>
      <c r="I42" s="6"/>
      <c r="J42" s="6"/>
      <c r="K42" s="67"/>
      <c r="L42" s="68"/>
      <c r="N42" s="7"/>
    </row>
    <row r="43" spans="1:14" x14ac:dyDescent="0.25">
      <c r="B43" s="5"/>
      <c r="C43" s="329" t="s">
        <v>110</v>
      </c>
      <c r="D43" s="86"/>
      <c r="E43" s="94"/>
      <c r="F43" s="6"/>
      <c r="G43" s="6"/>
      <c r="H43" s="6"/>
      <c r="I43" s="6"/>
      <c r="J43" s="6"/>
      <c r="K43" s="67"/>
      <c r="L43" s="68"/>
      <c r="N43" s="7"/>
    </row>
    <row r="44" spans="1:14" x14ac:dyDescent="0.25">
      <c r="B44" s="5"/>
      <c r="C44" s="61" t="s">
        <v>21</v>
      </c>
      <c r="D44" s="86"/>
      <c r="E44" s="94"/>
      <c r="F44" s="6"/>
      <c r="G44" s="6"/>
      <c r="H44" s="6"/>
      <c r="I44" s="6"/>
      <c r="J44" s="6"/>
      <c r="K44" s="67"/>
      <c r="L44" s="68"/>
      <c r="N44" s="7"/>
    </row>
    <row r="45" spans="1:14" x14ac:dyDescent="0.25">
      <c r="B45" s="5"/>
      <c r="C45" s="61" t="s">
        <v>22</v>
      </c>
      <c r="D45" s="86"/>
      <c r="E45" s="94"/>
      <c r="F45" s="6"/>
      <c r="G45" s="6"/>
      <c r="H45" s="6"/>
      <c r="I45" s="6"/>
      <c r="J45" s="6"/>
      <c r="K45" s="67"/>
      <c r="L45" s="68"/>
      <c r="N45" s="7"/>
    </row>
    <row r="46" spans="1:14" x14ac:dyDescent="0.25">
      <c r="B46" s="5"/>
      <c r="C46" s="65" t="s">
        <v>23</v>
      </c>
      <c r="D46" s="95"/>
      <c r="E46" s="96"/>
      <c r="F46" s="6"/>
      <c r="G46" s="6"/>
      <c r="H46" s="6"/>
      <c r="I46" s="6"/>
      <c r="J46" s="6"/>
      <c r="K46" s="67"/>
      <c r="L46" s="68"/>
      <c r="N46" s="7"/>
    </row>
    <row r="47" spans="1:14" x14ac:dyDescent="0.25">
      <c r="B47" s="5"/>
      <c r="C47" s="6"/>
      <c r="D47" s="67"/>
      <c r="E47" s="6"/>
      <c r="F47" s="6"/>
      <c r="G47" s="6"/>
      <c r="H47" s="6"/>
      <c r="I47" s="6"/>
      <c r="J47" s="6"/>
      <c r="K47" s="67"/>
      <c r="L47" s="68"/>
      <c r="N47" s="7"/>
    </row>
    <row r="48" spans="1:14" x14ac:dyDescent="0.25">
      <c r="B48" s="97"/>
      <c r="C48" s="98"/>
      <c r="D48" s="99"/>
      <c r="E48" s="98"/>
      <c r="F48" s="98"/>
      <c r="G48" s="98"/>
      <c r="H48" s="98"/>
      <c r="I48" s="98"/>
      <c r="J48" s="98"/>
      <c r="K48" s="99"/>
      <c r="L48" s="100"/>
      <c r="M48" s="101"/>
      <c r="N48" s="102"/>
    </row>
    <row r="49" spans="1:14" ht="15.75" thickTop="1" x14ac:dyDescent="0.25"/>
    <row r="50" spans="1:14" ht="20.25" x14ac:dyDescent="0.3">
      <c r="B50" s="510" t="s">
        <v>113</v>
      </c>
      <c r="C50" s="510"/>
      <c r="D50" s="510"/>
      <c r="E50" s="510"/>
      <c r="F50" s="510"/>
      <c r="G50" s="510"/>
      <c r="H50" s="510"/>
      <c r="I50" s="510"/>
      <c r="J50" s="510"/>
      <c r="K50" s="510"/>
      <c r="L50" s="510"/>
      <c r="M50" s="510"/>
    </row>
    <row r="51" spans="1:14" ht="15.75" thickBot="1" x14ac:dyDescent="0.3">
      <c r="C51" s="104"/>
      <c r="D51" s="105"/>
      <c r="E51" s="106"/>
      <c r="F51" s="107"/>
      <c r="G51" s="108"/>
      <c r="K51" s="109"/>
      <c r="L51" s="110"/>
      <c r="M51" s="111"/>
    </row>
    <row r="52" spans="1:14" ht="15.75" thickTop="1" x14ac:dyDescent="0.25">
      <c r="A52" s="103"/>
      <c r="B52" s="112"/>
      <c r="C52" s="113"/>
      <c r="D52" s="114"/>
      <c r="E52" s="115"/>
      <c r="F52" s="116"/>
      <c r="G52" s="117"/>
      <c r="H52" s="118"/>
      <c r="I52" s="118"/>
      <c r="J52" s="118"/>
      <c r="K52" s="119"/>
      <c r="L52" s="120"/>
      <c r="M52" s="121"/>
      <c r="N52" s="122"/>
    </row>
    <row r="53" spans="1:14" ht="18.75" thickBot="1" x14ac:dyDescent="0.3">
      <c r="B53" s="5"/>
      <c r="C53" s="535" t="s">
        <v>2</v>
      </c>
      <c r="D53" s="535"/>
      <c r="E53" s="535"/>
      <c r="F53" s="535"/>
      <c r="G53" s="535"/>
      <c r="H53" s="535"/>
      <c r="I53" s="535"/>
      <c r="J53" s="535"/>
      <c r="K53" s="68"/>
      <c r="L53" s="68"/>
      <c r="M53" s="123"/>
      <c r="N53" s="7"/>
    </row>
    <row r="54" spans="1:14" ht="39.75" customHeight="1" thickTop="1" x14ac:dyDescent="0.25">
      <c r="B54" s="5"/>
      <c r="C54" s="524" t="s">
        <v>115</v>
      </c>
      <c r="D54" s="524" t="s">
        <v>114</v>
      </c>
      <c r="E54" s="524" t="s">
        <v>116</v>
      </c>
      <c r="F54" s="529" t="s">
        <v>204</v>
      </c>
      <c r="G54" s="530"/>
      <c r="H54" s="531"/>
      <c r="I54" s="527" t="s">
        <v>119</v>
      </c>
      <c r="J54" s="522" t="s">
        <v>40</v>
      </c>
      <c r="K54" s="68"/>
      <c r="L54" s="126"/>
      <c r="M54" s="123"/>
      <c r="N54" s="7"/>
    </row>
    <row r="55" spans="1:14" x14ac:dyDescent="0.25">
      <c r="B55" s="5"/>
      <c r="C55" s="525"/>
      <c r="D55" s="525"/>
      <c r="E55" s="525"/>
      <c r="F55" s="532"/>
      <c r="G55" s="533"/>
      <c r="H55" s="534"/>
      <c r="I55" s="528"/>
      <c r="J55" s="523"/>
      <c r="K55" s="68"/>
      <c r="L55" s="126"/>
      <c r="M55" s="123"/>
      <c r="N55" s="7"/>
    </row>
    <row r="56" spans="1:14" ht="39" thickBot="1" x14ac:dyDescent="0.3">
      <c r="B56" s="5"/>
      <c r="C56" s="526"/>
      <c r="D56" s="526"/>
      <c r="E56" s="526"/>
      <c r="F56" s="124" t="s">
        <v>117</v>
      </c>
      <c r="G56" s="124" t="s">
        <v>118</v>
      </c>
      <c r="H56" s="124" t="s">
        <v>202</v>
      </c>
      <c r="I56" s="125" t="s">
        <v>14</v>
      </c>
      <c r="J56" s="330" t="s">
        <v>106</v>
      </c>
      <c r="K56" s="68"/>
      <c r="L56" s="127"/>
      <c r="M56" s="128"/>
      <c r="N56" s="7"/>
    </row>
    <row r="57" spans="1:14" ht="26.25" customHeight="1" thickTop="1" x14ac:dyDescent="0.25">
      <c r="B57" s="5"/>
      <c r="C57" s="475" t="str">
        <f>'1.Costi acquisto materie prime'!B13</f>
        <v>inserire "tipo di materia prima"</v>
      </c>
      <c r="D57" s="476"/>
      <c r="E57" s="476"/>
      <c r="F57" s="476"/>
      <c r="G57" s="476"/>
      <c r="H57" s="476"/>
      <c r="I57" s="476"/>
      <c r="J57" s="476"/>
      <c r="K57" s="68"/>
      <c r="L57" s="129"/>
      <c r="M57" s="128"/>
      <c r="N57" s="7"/>
    </row>
    <row r="58" spans="1:14" x14ac:dyDescent="0.25">
      <c r="B58" s="130"/>
      <c r="C58" s="131" t="s">
        <v>19</v>
      </c>
      <c r="D58" s="464">
        <f>'1.Costi acquisto materie prime'!L13</f>
        <v>0</v>
      </c>
      <c r="E58" s="465" t="e">
        <f>D13*'3.Costi del personale'!$E$11+'2.Costi di pre-trattamento'!E13</f>
        <v>#DIV/0!</v>
      </c>
      <c r="F58" s="466"/>
      <c r="G58" s="467">
        <f>D30</f>
        <v>0</v>
      </c>
      <c r="H58" s="468" t="e">
        <f>D41*'3.Costi del personale'!$E$20</f>
        <v>#DIV/0!</v>
      </c>
      <c r="I58" s="469" t="e">
        <f>SUM(E58:H58)</f>
        <v>#DIV/0!</v>
      </c>
      <c r="J58" s="470" t="e">
        <f t="shared" ref="J58:J63" si="0">I58*D58</f>
        <v>#DIV/0!</v>
      </c>
    </row>
    <row r="59" spans="1:14" x14ac:dyDescent="0.25">
      <c r="B59" s="5"/>
      <c r="C59" s="132" t="s">
        <v>20</v>
      </c>
      <c r="D59" s="464">
        <f>'1.Costi acquisto materie prime'!L13</f>
        <v>0</v>
      </c>
      <c r="E59" s="465" t="e">
        <f>D14*'3.Costi del personale'!$E$11+'2.Costi di pre-trattamento'!E14</f>
        <v>#DIV/0!</v>
      </c>
      <c r="F59" s="471"/>
      <c r="G59" s="467">
        <f t="shared" ref="G59:G63" si="1">D31</f>
        <v>0</v>
      </c>
      <c r="H59" s="468" t="e">
        <f>D42*'3.Costi del personale'!$E$20</f>
        <v>#DIV/0!</v>
      </c>
      <c r="I59" s="469" t="e">
        <f t="shared" ref="I59:I63" si="2">SUM(E59:H59)</f>
        <v>#DIV/0!</v>
      </c>
      <c r="J59" s="470" t="e">
        <f t="shared" si="0"/>
        <v>#DIV/0!</v>
      </c>
      <c r="K59" s="68"/>
      <c r="L59" s="133"/>
      <c r="M59" s="128"/>
      <c r="N59" s="7"/>
    </row>
    <row r="60" spans="1:14" x14ac:dyDescent="0.25">
      <c r="B60" s="5"/>
      <c r="C60" s="132" t="s">
        <v>110</v>
      </c>
      <c r="D60" s="464">
        <f>'1.Costi acquisto materie prime'!L13</f>
        <v>0</v>
      </c>
      <c r="E60" s="465" t="e">
        <f>D15*'3.Costi del personale'!$E$11+'2.Costi di pre-trattamento'!E15</f>
        <v>#DIV/0!</v>
      </c>
      <c r="F60" s="471"/>
      <c r="G60" s="467">
        <f t="shared" si="1"/>
        <v>0</v>
      </c>
      <c r="H60" s="468" t="e">
        <f>D43*'3.Costi del personale'!$E$20</f>
        <v>#DIV/0!</v>
      </c>
      <c r="I60" s="469" t="e">
        <f>SUM(E60:H60)</f>
        <v>#DIV/0!</v>
      </c>
      <c r="J60" s="470" t="e">
        <f t="shared" si="0"/>
        <v>#DIV/0!</v>
      </c>
      <c r="K60" s="68"/>
      <c r="L60" s="68"/>
      <c r="M60" s="128"/>
      <c r="N60" s="7"/>
    </row>
    <row r="61" spans="1:14" x14ac:dyDescent="0.25">
      <c r="B61" s="5"/>
      <c r="C61" s="132" t="s">
        <v>21</v>
      </c>
      <c r="D61" s="470">
        <f>'1.Costi acquisto materie prime'!H13</f>
        <v>0</v>
      </c>
      <c r="E61" s="465" t="e">
        <f>D16*'3.Costi del personale'!$E$11+'2.Costi di pre-trattamento'!E16</f>
        <v>#DIV/0!</v>
      </c>
      <c r="F61" s="471">
        <f>F25</f>
        <v>0</v>
      </c>
      <c r="G61" s="467">
        <f t="shared" si="1"/>
        <v>0</v>
      </c>
      <c r="H61" s="468" t="e">
        <f>D44*'3.Costi del personale'!$E$20</f>
        <v>#DIV/0!</v>
      </c>
      <c r="I61" s="469" t="e">
        <f t="shared" si="2"/>
        <v>#DIV/0!</v>
      </c>
      <c r="J61" s="470" t="e">
        <f t="shared" si="0"/>
        <v>#DIV/0!</v>
      </c>
      <c r="K61" s="68"/>
      <c r="L61" s="133"/>
      <c r="M61" s="128"/>
      <c r="N61" s="7"/>
    </row>
    <row r="62" spans="1:14" x14ac:dyDescent="0.25">
      <c r="B62" s="5"/>
      <c r="C62" s="132" t="s">
        <v>22</v>
      </c>
      <c r="D62" s="470">
        <f>'1.Costi acquisto materie prime'!J13</f>
        <v>0</v>
      </c>
      <c r="E62" s="465" t="e">
        <f>D17*'3.Costi del personale'!$E$11+'2.Costi di pre-trattamento'!E17</f>
        <v>#DIV/0!</v>
      </c>
      <c r="F62" s="471"/>
      <c r="G62" s="467">
        <f t="shared" si="1"/>
        <v>0</v>
      </c>
      <c r="H62" s="468" t="e">
        <f>D45*'3.Costi del personale'!$E$20</f>
        <v>#DIV/0!</v>
      </c>
      <c r="I62" s="469" t="e">
        <f t="shared" si="2"/>
        <v>#DIV/0!</v>
      </c>
      <c r="J62" s="470" t="e">
        <f t="shared" si="0"/>
        <v>#DIV/0!</v>
      </c>
      <c r="K62" s="68"/>
      <c r="L62" s="133"/>
      <c r="M62" s="128"/>
      <c r="N62" s="7"/>
    </row>
    <row r="63" spans="1:14" ht="15.75" thickBot="1" x14ac:dyDescent="0.3">
      <c r="B63" s="5"/>
      <c r="C63" s="132" t="s">
        <v>23</v>
      </c>
      <c r="D63" s="470">
        <f>'1.Costi acquisto materie prime'!E13</f>
        <v>0</v>
      </c>
      <c r="E63" s="465" t="e">
        <f>D18*'3.Costi del personale'!$E$11+'2.Costi di pre-trattamento'!E18</f>
        <v>#DIV/0!</v>
      </c>
      <c r="F63" s="472"/>
      <c r="G63" s="467">
        <f t="shared" si="1"/>
        <v>0</v>
      </c>
      <c r="H63" s="468" t="e">
        <f>D46*'3.Costi del personale'!$E$20</f>
        <v>#DIV/0!</v>
      </c>
      <c r="I63" s="469" t="e">
        <f t="shared" si="2"/>
        <v>#DIV/0!</v>
      </c>
      <c r="J63" s="470" t="e">
        <f t="shared" si="0"/>
        <v>#DIV/0!</v>
      </c>
      <c r="K63" s="68"/>
      <c r="L63" s="133"/>
      <c r="M63" s="128"/>
      <c r="N63" s="7"/>
    </row>
    <row r="64" spans="1:14" ht="26.25" thickTop="1" x14ac:dyDescent="0.25">
      <c r="B64" s="5"/>
      <c r="C64" s="477" t="str">
        <f>'1.Costi acquisto materie prime'!B14</f>
        <v>inserire "tipo di materia prima"</v>
      </c>
      <c r="D64" s="478"/>
      <c r="E64" s="478"/>
      <c r="F64" s="478"/>
      <c r="G64" s="478"/>
      <c r="H64" s="478"/>
      <c r="I64" s="478"/>
      <c r="J64" s="478"/>
      <c r="K64" s="68"/>
      <c r="L64" s="134"/>
      <c r="M64" s="128"/>
      <c r="N64" s="7"/>
    </row>
    <row r="65" spans="2:14" x14ac:dyDescent="0.25">
      <c r="B65" s="5"/>
      <c r="C65" s="131" t="s">
        <v>19</v>
      </c>
      <c r="D65" s="470">
        <f>'1.Costi acquisto materie prime'!L14</f>
        <v>0</v>
      </c>
      <c r="E65" s="465" t="e">
        <f>F13*'3.Costi del personale'!$E$11+'2.Costi di pre-trattamento'!G13</f>
        <v>#DIV/0!</v>
      </c>
      <c r="F65" s="466"/>
      <c r="G65" s="467">
        <f>E30</f>
        <v>0</v>
      </c>
      <c r="H65" s="468" t="e">
        <f>E41*'3.Costi del personale'!$E$20</f>
        <v>#DIV/0!</v>
      </c>
      <c r="I65" s="469" t="e">
        <f>SUM(E65:H65)</f>
        <v>#DIV/0!</v>
      </c>
      <c r="J65" s="470" t="e">
        <f t="shared" ref="J65:J70" si="3">I65*D65</f>
        <v>#DIV/0!</v>
      </c>
      <c r="K65" s="68"/>
      <c r="L65" s="134"/>
      <c r="M65" s="128"/>
      <c r="N65" s="7"/>
    </row>
    <row r="66" spans="2:14" x14ac:dyDescent="0.25">
      <c r="B66" s="5"/>
      <c r="C66" s="132" t="s">
        <v>20</v>
      </c>
      <c r="D66" s="470">
        <f>'1.Costi acquisto materie prime'!L14</f>
        <v>0</v>
      </c>
      <c r="E66" s="465" t="e">
        <f>F14*'3.Costi del personale'!$E$11+'2.Costi di pre-trattamento'!G14</f>
        <v>#DIV/0!</v>
      </c>
      <c r="F66" s="471"/>
      <c r="G66" s="467">
        <f t="shared" ref="G66:G70" si="4">E31</f>
        <v>0</v>
      </c>
      <c r="H66" s="468" t="e">
        <f>E42*'3.Costi del personale'!$E$20</f>
        <v>#DIV/0!</v>
      </c>
      <c r="I66" s="469" t="e">
        <f t="shared" ref="I66:I70" si="5">SUM(E66:H66)</f>
        <v>#DIV/0!</v>
      </c>
      <c r="J66" s="470" t="e">
        <f t="shared" si="3"/>
        <v>#DIV/0!</v>
      </c>
      <c r="K66" s="68"/>
      <c r="L66" s="134"/>
      <c r="M66" s="128"/>
      <c r="N66" s="7"/>
    </row>
    <row r="67" spans="2:14" x14ac:dyDescent="0.25">
      <c r="B67" s="5"/>
      <c r="C67" s="132" t="s">
        <v>110</v>
      </c>
      <c r="D67" s="470">
        <f>'1.Costi acquisto materie prime'!L14</f>
        <v>0</v>
      </c>
      <c r="E67" s="465" t="e">
        <f>F15*'3.Costi del personale'!$E$11+'2.Costi di pre-trattamento'!G15</f>
        <v>#DIV/0!</v>
      </c>
      <c r="F67" s="471"/>
      <c r="G67" s="467">
        <f t="shared" si="4"/>
        <v>0</v>
      </c>
      <c r="H67" s="468" t="e">
        <f>E43*'3.Costi del personale'!$E$20</f>
        <v>#DIV/0!</v>
      </c>
      <c r="I67" s="469" t="e">
        <f>SUM(E67:H67)</f>
        <v>#DIV/0!</v>
      </c>
      <c r="J67" s="470" t="e">
        <f t="shared" si="3"/>
        <v>#DIV/0!</v>
      </c>
      <c r="K67" s="68"/>
      <c r="L67" s="134"/>
      <c r="M67" s="128"/>
      <c r="N67" s="7"/>
    </row>
    <row r="68" spans="2:14" x14ac:dyDescent="0.25">
      <c r="B68" s="5"/>
      <c r="C68" s="132" t="s">
        <v>21</v>
      </c>
      <c r="D68" s="470">
        <f>'1.Costi acquisto materie prime'!H14</f>
        <v>0</v>
      </c>
      <c r="E68" s="465" t="e">
        <f>F16*'3.Costi del personale'!$E$11+'2.Costi di pre-trattamento'!G16</f>
        <v>#DIV/0!</v>
      </c>
      <c r="F68" s="471">
        <f>I25</f>
        <v>0</v>
      </c>
      <c r="G68" s="467">
        <f t="shared" si="4"/>
        <v>0</v>
      </c>
      <c r="H68" s="468" t="e">
        <f>E44*'3.Costi del personale'!$E$20</f>
        <v>#DIV/0!</v>
      </c>
      <c r="I68" s="469" t="e">
        <f t="shared" si="5"/>
        <v>#DIV/0!</v>
      </c>
      <c r="J68" s="470" t="e">
        <f t="shared" si="3"/>
        <v>#DIV/0!</v>
      </c>
      <c r="K68" s="68"/>
      <c r="L68" s="134"/>
      <c r="M68" s="128"/>
      <c r="N68" s="7"/>
    </row>
    <row r="69" spans="2:14" x14ac:dyDescent="0.25">
      <c r="B69" s="5"/>
      <c r="C69" s="132" t="s">
        <v>22</v>
      </c>
      <c r="D69" s="470">
        <f>'1.Costi acquisto materie prime'!J14</f>
        <v>0</v>
      </c>
      <c r="E69" s="465" t="e">
        <f>F17*'3.Costi del personale'!$E$11+'2.Costi di pre-trattamento'!G17</f>
        <v>#DIV/0!</v>
      </c>
      <c r="F69" s="471"/>
      <c r="G69" s="467">
        <f t="shared" si="4"/>
        <v>0</v>
      </c>
      <c r="H69" s="468" t="e">
        <f>E45*'3.Costi del personale'!$E$20</f>
        <v>#DIV/0!</v>
      </c>
      <c r="I69" s="469" t="e">
        <f t="shared" si="5"/>
        <v>#DIV/0!</v>
      </c>
      <c r="J69" s="470" t="e">
        <f t="shared" si="3"/>
        <v>#DIV/0!</v>
      </c>
      <c r="K69" s="68"/>
      <c r="L69" s="133"/>
      <c r="M69" s="128"/>
      <c r="N69" s="7"/>
    </row>
    <row r="70" spans="2:14" ht="15.75" thickBot="1" x14ac:dyDescent="0.3">
      <c r="B70" s="5"/>
      <c r="C70" s="135" t="s">
        <v>23</v>
      </c>
      <c r="D70" s="470">
        <f>'1.Costi acquisto materie prime'!E14</f>
        <v>0</v>
      </c>
      <c r="E70" s="465" t="e">
        <f>F18*'3.Costi del personale'!$E$11+'2.Costi di pre-trattamento'!G18</f>
        <v>#DIV/0!</v>
      </c>
      <c r="F70" s="472"/>
      <c r="G70" s="467">
        <f t="shared" si="4"/>
        <v>0</v>
      </c>
      <c r="H70" s="468" t="e">
        <f>E46*'3.Costi del personale'!$E$20</f>
        <v>#DIV/0!</v>
      </c>
      <c r="I70" s="469" t="e">
        <f t="shared" si="5"/>
        <v>#DIV/0!</v>
      </c>
      <c r="J70" s="470" t="e">
        <f t="shared" si="3"/>
        <v>#DIV/0!</v>
      </c>
      <c r="K70" s="68"/>
      <c r="L70" s="133"/>
      <c r="M70" s="128"/>
      <c r="N70" s="7"/>
    </row>
    <row r="71" spans="2:14" ht="16.5" thickTop="1" thickBot="1" x14ac:dyDescent="0.3">
      <c r="B71" s="5"/>
      <c r="C71" s="136" t="s">
        <v>15</v>
      </c>
      <c r="D71" s="473"/>
      <c r="E71" s="473"/>
      <c r="F71" s="473"/>
      <c r="G71" s="473"/>
      <c r="H71" s="473"/>
      <c r="I71" s="333"/>
      <c r="J71" s="474" t="e">
        <f>SUM(J58:J70)</f>
        <v>#DIV/0!</v>
      </c>
      <c r="K71" s="68"/>
      <c r="L71" s="137"/>
      <c r="M71" s="128"/>
      <c r="N71" s="7"/>
    </row>
    <row r="72" spans="2:14" ht="16.5" thickTop="1" thickBot="1" x14ac:dyDescent="0.3">
      <c r="B72" s="97"/>
      <c r="C72" s="138"/>
      <c r="D72" s="99"/>
      <c r="E72" s="138"/>
      <c r="F72" s="138"/>
      <c r="G72" s="138"/>
      <c r="H72" s="138"/>
      <c r="I72" s="138"/>
      <c r="J72" s="138"/>
      <c r="K72" s="99"/>
      <c r="L72" s="100"/>
      <c r="M72" s="139"/>
      <c r="N72" s="102"/>
    </row>
    <row r="77" spans="2:14" x14ac:dyDescent="0.25">
      <c r="C77" s="48"/>
      <c r="D77" s="140"/>
      <c r="E77" s="48"/>
    </row>
    <row r="78" spans="2:14" x14ac:dyDescent="0.25">
      <c r="C78" s="48"/>
      <c r="D78" s="140"/>
      <c r="E78" s="48"/>
    </row>
    <row r="79" spans="2:14" x14ac:dyDescent="0.25">
      <c r="C79" s="48"/>
      <c r="D79" s="140"/>
      <c r="E79" s="48"/>
      <c r="F79" s="48"/>
      <c r="G79" s="48"/>
      <c r="H79" s="48"/>
    </row>
    <row r="80" spans="2:14" x14ac:dyDescent="0.25">
      <c r="C80" s="71"/>
      <c r="D80" s="140"/>
      <c r="E80" s="48"/>
      <c r="F80" s="48"/>
      <c r="G80" s="48"/>
      <c r="H80" s="48"/>
    </row>
    <row r="81" spans="3:5" x14ac:dyDescent="0.25">
      <c r="C81" s="71"/>
      <c r="D81" s="140"/>
      <c r="E81" s="48"/>
    </row>
    <row r="82" spans="3:5" x14ac:dyDescent="0.25">
      <c r="C82" s="71"/>
      <c r="D82" s="140"/>
      <c r="E82" s="48"/>
    </row>
    <row r="83" spans="3:5" x14ac:dyDescent="0.25">
      <c r="C83" s="71"/>
      <c r="D83" s="140"/>
      <c r="E83" s="48"/>
    </row>
    <row r="84" spans="3:5" x14ac:dyDescent="0.25">
      <c r="C84" s="71"/>
      <c r="D84" s="140"/>
      <c r="E84" s="48"/>
    </row>
    <row r="85" spans="3:5" x14ac:dyDescent="0.25">
      <c r="C85" s="71"/>
      <c r="D85" s="140"/>
      <c r="E85" s="48"/>
    </row>
    <row r="86" spans="3:5" x14ac:dyDescent="0.25">
      <c r="C86" s="48"/>
      <c r="D86" s="140"/>
      <c r="E86" s="48"/>
    </row>
    <row r="87" spans="3:5" x14ac:dyDescent="0.25">
      <c r="C87" s="48"/>
      <c r="D87" s="140"/>
      <c r="E87" s="48"/>
    </row>
    <row r="88" spans="3:5" x14ac:dyDescent="0.25">
      <c r="C88" s="48"/>
      <c r="D88" s="140"/>
      <c r="E88" s="48"/>
    </row>
    <row r="89" spans="3:5" x14ac:dyDescent="0.25">
      <c r="C89" s="48"/>
      <c r="D89" s="140"/>
      <c r="E89" s="48"/>
    </row>
    <row r="90" spans="3:5" x14ac:dyDescent="0.25">
      <c r="C90" s="48"/>
      <c r="D90" s="140"/>
      <c r="E90" s="48"/>
    </row>
    <row r="91" spans="3:5" x14ac:dyDescent="0.25">
      <c r="C91" s="48"/>
      <c r="D91" s="140"/>
      <c r="E91" s="48"/>
    </row>
  </sheetData>
  <mergeCells count="23">
    <mergeCell ref="J54:J55"/>
    <mergeCell ref="C38:E38"/>
    <mergeCell ref="C39:C40"/>
    <mergeCell ref="B50:M50"/>
    <mergeCell ref="C54:C56"/>
    <mergeCell ref="D54:D56"/>
    <mergeCell ref="E54:E56"/>
    <mergeCell ref="I54:I55"/>
    <mergeCell ref="F54:H55"/>
    <mergeCell ref="C53:J53"/>
    <mergeCell ref="C28:C29"/>
    <mergeCell ref="B2:O2"/>
    <mergeCell ref="B4:O4"/>
    <mergeCell ref="B7:N7"/>
    <mergeCell ref="C11:C12"/>
    <mergeCell ref="C22:I22"/>
    <mergeCell ref="C23:C24"/>
    <mergeCell ref="D23:F23"/>
    <mergeCell ref="G23:I23"/>
    <mergeCell ref="C27:E27"/>
    <mergeCell ref="D11:E11"/>
    <mergeCell ref="F11:G11"/>
    <mergeCell ref="C10:G1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opLeftCell="A5" zoomScale="95" zoomScaleNormal="95" workbookViewId="0">
      <selection activeCell="E10" sqref="E10"/>
    </sheetView>
  </sheetViews>
  <sheetFormatPr baseColWidth="10" defaultColWidth="9.140625" defaultRowHeight="15" x14ac:dyDescent="0.25"/>
  <cols>
    <col min="1" max="1" width="14.5703125"/>
    <col min="2" max="2" width="4.7109375"/>
    <col min="3" max="3" width="21.7109375"/>
    <col min="4" max="5" width="10.5703125"/>
    <col min="6" max="6" width="13.5703125" customWidth="1"/>
    <col min="7" max="7" width="17.85546875" customWidth="1"/>
    <col min="8" max="8" width="10.5703125"/>
    <col min="9" max="9" width="4.7109375"/>
    <col min="10" max="1025" width="10.5703125"/>
  </cols>
  <sheetData>
    <row r="1" spans="1:16" s="2" customFormat="1" ht="14.25" x14ac:dyDescent="0.2"/>
    <row r="2" spans="1:16" s="1" customFormat="1" ht="51.75" customHeight="1" x14ac:dyDescent="0.25">
      <c r="B2" s="536" t="s">
        <v>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</row>
    <row r="3" spans="1:16" ht="36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20.25" x14ac:dyDescent="0.25">
      <c r="A4" s="1"/>
      <c r="B4" s="487" t="s">
        <v>28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5" spans="1:16" ht="20.25" x14ac:dyDescent="0.25">
      <c r="A5" s="1"/>
      <c r="B5" s="141"/>
      <c r="C5" s="141"/>
      <c r="D5" s="141"/>
      <c r="E5" s="141"/>
      <c r="F5" s="141"/>
      <c r="G5" s="141"/>
      <c r="H5" s="141"/>
      <c r="I5" s="48"/>
      <c r="J5" s="142"/>
      <c r="K5" s="142"/>
      <c r="L5" s="141"/>
      <c r="M5" s="141"/>
      <c r="N5" s="141"/>
      <c r="O5" s="141"/>
    </row>
    <row r="6" spans="1:16" ht="27.75" customHeight="1" x14ac:dyDescent="0.25">
      <c r="A6" s="1"/>
      <c r="B6" s="143" t="s">
        <v>29</v>
      </c>
      <c r="C6" s="143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1:16" ht="12.75" customHeight="1" x14ac:dyDescent="0.25">
      <c r="A7" s="1"/>
      <c r="B7" s="143"/>
      <c r="C7" s="143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16" ht="14.25" customHeight="1" x14ac:dyDescent="0.25">
      <c r="A8" s="1"/>
      <c r="B8" s="144"/>
      <c r="C8" s="145"/>
      <c r="D8" s="145"/>
      <c r="E8" s="145"/>
      <c r="F8" s="146"/>
      <c r="G8" s="141"/>
      <c r="H8" s="141"/>
      <c r="I8" s="141"/>
      <c r="J8" s="141"/>
      <c r="K8" s="141"/>
      <c r="L8" s="141"/>
      <c r="M8" s="141"/>
      <c r="N8" s="141"/>
      <c r="O8" s="141"/>
    </row>
    <row r="9" spans="1:16" ht="13.9" customHeight="1" x14ac:dyDescent="0.25">
      <c r="A9" s="147"/>
      <c r="B9" s="148"/>
      <c r="C9" s="149" t="s">
        <v>200</v>
      </c>
      <c r="D9" s="150" t="s">
        <v>106</v>
      </c>
      <c r="E9" s="151"/>
      <c r="F9" s="152"/>
      <c r="H9" s="537" t="s">
        <v>120</v>
      </c>
      <c r="I9" s="537"/>
      <c r="J9" s="537"/>
      <c r="K9" s="537"/>
      <c r="L9" s="537"/>
      <c r="M9" s="537"/>
      <c r="N9" s="537"/>
      <c r="O9" s="537"/>
      <c r="P9" s="537"/>
    </row>
    <row r="10" spans="1:16" x14ac:dyDescent="0.25">
      <c r="A10" s="147"/>
      <c r="B10" s="148"/>
      <c r="C10" s="149" t="s">
        <v>30</v>
      </c>
      <c r="D10" s="150" t="s">
        <v>121</v>
      </c>
      <c r="E10" s="151"/>
      <c r="F10" s="152"/>
      <c r="H10" s="537"/>
      <c r="I10" s="537"/>
      <c r="J10" s="537"/>
      <c r="K10" s="537"/>
      <c r="L10" s="537"/>
      <c r="M10" s="537"/>
      <c r="N10" s="537"/>
      <c r="O10" s="537"/>
      <c r="P10" s="537"/>
    </row>
    <row r="11" spans="1:16" x14ac:dyDescent="0.25">
      <c r="A11" s="147"/>
      <c r="B11" s="148"/>
      <c r="C11" s="153" t="s">
        <v>31</v>
      </c>
      <c r="D11" s="154" t="s">
        <v>122</v>
      </c>
      <c r="E11" s="155" t="e">
        <f>E9/E10</f>
        <v>#DIV/0!</v>
      </c>
      <c r="F11" s="152"/>
    </row>
    <row r="12" spans="1:16" x14ac:dyDescent="0.25">
      <c r="A12" s="147"/>
      <c r="B12" s="156"/>
      <c r="C12" s="157"/>
      <c r="D12" s="157"/>
      <c r="E12" s="157"/>
      <c r="F12" s="158"/>
    </row>
    <row r="15" spans="1:16" x14ac:dyDescent="0.25">
      <c r="B15" s="143" t="s">
        <v>203</v>
      </c>
    </row>
    <row r="17" spans="2:9" ht="20.25" x14ac:dyDescent="0.25">
      <c r="B17" s="144"/>
      <c r="C17" s="145"/>
      <c r="D17" s="145"/>
      <c r="E17" s="145"/>
      <c r="F17" s="146"/>
    </row>
    <row r="18" spans="2:9" x14ac:dyDescent="0.25">
      <c r="B18" s="148"/>
      <c r="C18" s="149" t="s">
        <v>200</v>
      </c>
      <c r="D18" s="150" t="s">
        <v>106</v>
      </c>
      <c r="E18" s="151"/>
      <c r="F18" s="152"/>
    </row>
    <row r="19" spans="2:9" x14ac:dyDescent="0.25">
      <c r="B19" s="148"/>
      <c r="C19" s="149" t="s">
        <v>30</v>
      </c>
      <c r="D19" s="150" t="s">
        <v>121</v>
      </c>
      <c r="E19" s="151"/>
      <c r="F19" s="152"/>
    </row>
    <row r="20" spans="2:9" x14ac:dyDescent="0.25">
      <c r="B20" s="148"/>
      <c r="C20" s="153" t="s">
        <v>31</v>
      </c>
      <c r="D20" s="154" t="s">
        <v>122</v>
      </c>
      <c r="E20" s="155" t="e">
        <f>E18/E19</f>
        <v>#DIV/0!</v>
      </c>
      <c r="F20" s="152"/>
    </row>
    <row r="21" spans="2:9" x14ac:dyDescent="0.25">
      <c r="B21" s="156"/>
      <c r="C21" s="157"/>
      <c r="D21" s="157"/>
      <c r="E21" s="157"/>
      <c r="F21" s="158"/>
    </row>
    <row r="24" spans="2:9" x14ac:dyDescent="0.25">
      <c r="B24" s="143" t="s">
        <v>32</v>
      </c>
    </row>
    <row r="26" spans="2:9" ht="24" x14ac:dyDescent="0.25">
      <c r="B26" s="144"/>
      <c r="C26" s="145"/>
      <c r="D26" s="145"/>
      <c r="E26" s="159" t="s">
        <v>33</v>
      </c>
      <c r="F26" s="159" t="s">
        <v>34</v>
      </c>
      <c r="G26" s="159" t="s">
        <v>35</v>
      </c>
      <c r="H26" s="160"/>
      <c r="I26" s="161"/>
    </row>
    <row r="27" spans="2:9" x14ac:dyDescent="0.25">
      <c r="B27" s="148"/>
      <c r="C27" s="149" t="s">
        <v>200</v>
      </c>
      <c r="D27" s="150" t="s">
        <v>106</v>
      </c>
      <c r="E27" s="151"/>
      <c r="F27" s="151"/>
      <c r="G27" s="151"/>
      <c r="H27" s="162"/>
      <c r="I27" s="163"/>
    </row>
    <row r="28" spans="2:9" x14ac:dyDescent="0.25">
      <c r="B28" s="148"/>
      <c r="C28" s="149" t="s">
        <v>36</v>
      </c>
      <c r="D28" s="150" t="s">
        <v>12</v>
      </c>
      <c r="E28" s="151"/>
      <c r="F28" s="151"/>
      <c r="G28" s="151"/>
      <c r="H28" s="164"/>
      <c r="I28" s="152"/>
    </row>
    <row r="29" spans="2:9" x14ac:dyDescent="0.25">
      <c r="B29" s="148"/>
      <c r="C29" s="153" t="s">
        <v>11</v>
      </c>
      <c r="D29" s="165" t="s">
        <v>106</v>
      </c>
      <c r="E29" s="166">
        <f>E27*(E28/100)</f>
        <v>0</v>
      </c>
      <c r="F29" s="167">
        <f>F27*(F28/100)</f>
        <v>0</v>
      </c>
      <c r="G29" s="168">
        <f>G27*(G28/100)</f>
        <v>0</v>
      </c>
      <c r="H29" s="169">
        <f>SUM(E29:G29)</f>
        <v>0</v>
      </c>
      <c r="I29" s="152"/>
    </row>
    <row r="30" spans="2:9" x14ac:dyDescent="0.25">
      <c r="B30" s="148"/>
      <c r="C30" s="149"/>
      <c r="D30" s="150"/>
      <c r="E30" s="170"/>
      <c r="F30" s="170"/>
      <c r="G30" s="170"/>
      <c r="H30" s="164"/>
      <c r="I30" s="152"/>
    </row>
    <row r="31" spans="2:9" x14ac:dyDescent="0.25">
      <c r="B31" s="156"/>
      <c r="C31" s="157"/>
      <c r="D31" s="157"/>
      <c r="E31" s="157"/>
      <c r="F31" s="157"/>
      <c r="G31" s="157"/>
      <c r="H31" s="157"/>
      <c r="I31" s="158"/>
    </row>
  </sheetData>
  <mergeCells count="3">
    <mergeCell ref="B2:O2"/>
    <mergeCell ref="B4:O4"/>
    <mergeCell ref="H9:P10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11" sqref="B11"/>
    </sheetView>
  </sheetViews>
  <sheetFormatPr baseColWidth="10" defaultColWidth="9.140625" defaultRowHeight="15" x14ac:dyDescent="0.25"/>
  <cols>
    <col min="2" max="2" width="31.85546875" customWidth="1"/>
    <col min="5" max="5" width="11.5703125" customWidth="1"/>
    <col min="7" max="7" width="10.42578125" customWidth="1"/>
    <col min="10" max="10" width="15.5703125" bestFit="1" customWidth="1"/>
    <col min="11" max="11" width="22.85546875" bestFit="1" customWidth="1"/>
    <col min="12" max="12" width="18.28515625" bestFit="1" customWidth="1"/>
  </cols>
  <sheetData>
    <row r="1" spans="1:15" x14ac:dyDescent="0.25">
      <c r="G1" s="2"/>
    </row>
    <row r="2" spans="1:15" ht="50.25" customHeight="1" x14ac:dyDescent="0.25">
      <c r="B2" s="484" t="s">
        <v>0</v>
      </c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6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0.25" x14ac:dyDescent="0.25">
      <c r="A4" s="1"/>
      <c r="B4" s="487" t="s">
        <v>37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6" spans="1:15" ht="18.75" thickBot="1" x14ac:dyDescent="0.3">
      <c r="B6" s="545" t="s">
        <v>2</v>
      </c>
      <c r="C6" s="545"/>
      <c r="D6" s="545"/>
      <c r="E6" s="545"/>
      <c r="F6" s="545"/>
      <c r="G6" s="545"/>
    </row>
    <row r="7" spans="1:15" ht="16.5" thickTop="1" thickBot="1" x14ac:dyDescent="0.3">
      <c r="B7" s="546" t="s">
        <v>38</v>
      </c>
      <c r="C7" s="549" t="s">
        <v>39</v>
      </c>
      <c r="D7" s="551" t="s">
        <v>40</v>
      </c>
      <c r="E7" s="552"/>
      <c r="F7" s="553"/>
      <c r="G7" s="540" t="s">
        <v>41</v>
      </c>
      <c r="J7" s="542" t="s">
        <v>42</v>
      </c>
      <c r="K7" s="543"/>
      <c r="L7" s="544"/>
    </row>
    <row r="8" spans="1:15" ht="24.75" thickBot="1" x14ac:dyDescent="0.3">
      <c r="B8" s="547"/>
      <c r="C8" s="550"/>
      <c r="D8" s="171" t="s">
        <v>43</v>
      </c>
      <c r="E8" s="171" t="s">
        <v>44</v>
      </c>
      <c r="F8" s="172" t="s">
        <v>45</v>
      </c>
      <c r="G8" s="554"/>
      <c r="J8" s="173" t="s">
        <v>43</v>
      </c>
      <c r="K8" s="174" t="s">
        <v>44</v>
      </c>
      <c r="L8" s="175" t="s">
        <v>45</v>
      </c>
    </row>
    <row r="9" spans="1:15" ht="16.5" thickTop="1" thickBot="1" x14ac:dyDescent="0.3">
      <c r="B9" s="547"/>
      <c r="C9" s="549" t="s">
        <v>105</v>
      </c>
      <c r="D9" s="549" t="s">
        <v>14</v>
      </c>
      <c r="E9" s="549" t="s">
        <v>14</v>
      </c>
      <c r="F9" s="538" t="s">
        <v>14</v>
      </c>
      <c r="G9" s="540" t="s">
        <v>14</v>
      </c>
      <c r="J9" s="176" t="e">
        <f>D11</f>
        <v>#DIV/0!</v>
      </c>
      <c r="K9" s="177" t="e">
        <f>E11</f>
        <v>#DIV/0!</v>
      </c>
      <c r="L9" s="178" t="e">
        <f>F11</f>
        <v>#DIV/0!</v>
      </c>
    </row>
    <row r="10" spans="1:15" x14ac:dyDescent="0.25">
      <c r="B10" s="548"/>
      <c r="C10" s="550"/>
      <c r="D10" s="550"/>
      <c r="E10" s="550"/>
      <c r="F10" s="539"/>
      <c r="G10" s="541"/>
    </row>
    <row r="11" spans="1:15" ht="15.75" thickBot="1" x14ac:dyDescent="0.3">
      <c r="B11" s="179" t="s">
        <v>46</v>
      </c>
      <c r="C11" s="180">
        <f>'1.Costi acquisto materie prime'!C9</f>
        <v>0</v>
      </c>
      <c r="D11" s="181" t="e">
        <f>'1.Costi acquisto materie prime'!O15/C11</f>
        <v>#DIV/0!</v>
      </c>
      <c r="E11" s="181" t="e">
        <f>'2.Costi di pre-trattamento'!J71/C11</f>
        <v>#DIV/0!</v>
      </c>
      <c r="F11" s="182" t="e">
        <f>'3.Costi del personale'!H29/C11</f>
        <v>#DIV/0!</v>
      </c>
      <c r="G11" s="183" t="e">
        <f>SUM(D11:F11)</f>
        <v>#DIV/0!</v>
      </c>
    </row>
    <row r="16" spans="1:15" x14ac:dyDescent="0.25">
      <c r="B16" s="48"/>
      <c r="C16" s="48"/>
      <c r="D16" s="48"/>
      <c r="E16" s="48"/>
      <c r="F16" s="48"/>
    </row>
    <row r="17" spans="2:2" x14ac:dyDescent="0.25">
      <c r="B17" s="48"/>
    </row>
    <row r="18" spans="2:2" x14ac:dyDescent="0.25">
      <c r="B18" s="48"/>
    </row>
    <row r="19" spans="2:2" x14ac:dyDescent="0.25">
      <c r="B19" s="48"/>
    </row>
    <row r="20" spans="2:2" x14ac:dyDescent="0.25">
      <c r="B20" s="48"/>
    </row>
    <row r="21" spans="2:2" x14ac:dyDescent="0.25">
      <c r="B21" s="48"/>
    </row>
    <row r="22" spans="2:2" x14ac:dyDescent="0.25">
      <c r="B22" s="48"/>
    </row>
    <row r="23" spans="2:2" x14ac:dyDescent="0.25">
      <c r="B23" s="48"/>
    </row>
    <row r="24" spans="2:2" x14ac:dyDescent="0.25">
      <c r="B24" s="48"/>
    </row>
  </sheetData>
  <mergeCells count="13">
    <mergeCell ref="F9:F10"/>
    <mergeCell ref="G9:G10"/>
    <mergeCell ref="J7:L7"/>
    <mergeCell ref="B2:O2"/>
    <mergeCell ref="B4:O4"/>
    <mergeCell ref="B6:G6"/>
    <mergeCell ref="B7:B10"/>
    <mergeCell ref="C7:C8"/>
    <mergeCell ref="D7:F7"/>
    <mergeCell ref="G7:G8"/>
    <mergeCell ref="C9:C10"/>
    <mergeCell ref="D9:D10"/>
    <mergeCell ref="E9:E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zoomScale="95" zoomScaleNormal="95" workbookViewId="0">
      <selection activeCell="E14" sqref="E14"/>
    </sheetView>
  </sheetViews>
  <sheetFormatPr baseColWidth="10" defaultColWidth="9.140625" defaultRowHeight="15" x14ac:dyDescent="0.25"/>
  <cols>
    <col min="1" max="1" width="11.5703125"/>
    <col min="2" max="2" width="19" style="184" bestFit="1" customWidth="1"/>
    <col min="3" max="3" width="12" style="184" bestFit="1" customWidth="1"/>
    <col min="4" max="4" width="14" customWidth="1"/>
    <col min="5" max="5" width="15.5703125" customWidth="1"/>
    <col min="6" max="6" width="12.42578125"/>
    <col min="7" max="1025" width="10.5703125"/>
  </cols>
  <sheetData>
    <row r="1" spans="1:15" s="2" customFormat="1" ht="14.25" x14ac:dyDescent="0.2"/>
    <row r="2" spans="1:15" s="1" customFormat="1" ht="51.75" customHeight="1" x14ac:dyDescent="0.25">
      <c r="B2" s="536" t="s">
        <v>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</row>
    <row r="3" spans="1:15" ht="36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5" ht="20.25" x14ac:dyDescent="0.25">
      <c r="A4" s="1"/>
      <c r="B4" s="487" t="s">
        <v>47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</row>
    <row r="5" spans="1:15" x14ac:dyDescent="0.25">
      <c r="B5"/>
      <c r="C5"/>
    </row>
    <row r="6" spans="1:15" s="187" customFormat="1" ht="12" x14ac:dyDescent="0.2">
      <c r="A6" s="185"/>
      <c r="B6" s="186"/>
      <c r="C6" s="186"/>
    </row>
    <row r="7" spans="1:15" x14ac:dyDescent="0.25">
      <c r="B7" s="188"/>
      <c r="C7" s="189"/>
      <c r="D7" s="189"/>
      <c r="E7" s="189"/>
      <c r="F7" s="190"/>
    </row>
    <row r="8" spans="1:15" ht="24" x14ac:dyDescent="0.25">
      <c r="B8" s="555" t="s">
        <v>48</v>
      </c>
      <c r="C8" s="191" t="s">
        <v>49</v>
      </c>
      <c r="D8" s="192" t="s">
        <v>50</v>
      </c>
      <c r="E8" s="193" t="s">
        <v>51</v>
      </c>
    </row>
    <row r="9" spans="1:15" ht="15.75" thickBot="1" x14ac:dyDescent="0.3">
      <c r="B9" s="555"/>
      <c r="C9" s="194" t="s">
        <v>52</v>
      </c>
      <c r="D9" s="195" t="s">
        <v>123</v>
      </c>
      <c r="E9" s="331" t="s">
        <v>106</v>
      </c>
    </row>
    <row r="10" spans="1:15" ht="15.75" thickBot="1" x14ac:dyDescent="0.3">
      <c r="B10" s="196"/>
      <c r="C10" s="479"/>
      <c r="D10" s="197"/>
      <c r="E10" s="198" t="e">
        <f>C10/D10</f>
        <v>#DIV/0!</v>
      </c>
    </row>
    <row r="11" spans="1:15" ht="15.75" thickBot="1" x14ac:dyDescent="0.3">
      <c r="B11" s="196"/>
      <c r="C11" s="479"/>
      <c r="D11" s="197"/>
      <c r="E11" s="198" t="e">
        <f t="shared" ref="E11:E13" si="0">C11/D11</f>
        <v>#DIV/0!</v>
      </c>
    </row>
    <row r="12" spans="1:15" ht="15.75" thickBot="1" x14ac:dyDescent="0.3">
      <c r="B12" s="196"/>
      <c r="C12" s="479"/>
      <c r="D12" s="197"/>
      <c r="E12" s="198" t="e">
        <f t="shared" si="0"/>
        <v>#DIV/0!</v>
      </c>
    </row>
    <row r="13" spans="1:15" ht="15.75" thickBot="1" x14ac:dyDescent="0.3">
      <c r="B13" s="196"/>
      <c r="C13" s="479"/>
      <c r="D13" s="197"/>
      <c r="E13" s="480" t="e">
        <f t="shared" si="0"/>
        <v>#DIV/0!</v>
      </c>
    </row>
    <row r="14" spans="1:15" ht="15.75" thickBot="1" x14ac:dyDescent="0.3">
      <c r="E14" s="481" t="e">
        <f>SUM(E10:E13)</f>
        <v>#DIV/0!</v>
      </c>
    </row>
  </sheetData>
  <mergeCells count="3">
    <mergeCell ref="B2:O2"/>
    <mergeCell ref="B4:M4"/>
    <mergeCell ref="B8:B9"/>
  </mergeCell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showGridLines="0" zoomScale="95" zoomScaleNormal="95" workbookViewId="0">
      <selection activeCell="D6" sqref="D6"/>
    </sheetView>
  </sheetViews>
  <sheetFormatPr baseColWidth="10" defaultColWidth="9.140625" defaultRowHeight="15" x14ac:dyDescent="0.25"/>
  <cols>
    <col min="1" max="1" width="10.5703125"/>
    <col min="2" max="2" width="14.7109375"/>
    <col min="3" max="1025" width="10.5703125"/>
  </cols>
  <sheetData>
    <row r="1" spans="1:15" s="2" customFormat="1" ht="14.25" x14ac:dyDescent="0.2"/>
    <row r="2" spans="1:15" s="1" customFormat="1" ht="51.75" customHeight="1" x14ac:dyDescent="0.25">
      <c r="B2" s="536" t="s">
        <v>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</row>
    <row r="3" spans="1:15" ht="36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0.25" x14ac:dyDescent="0.25">
      <c r="A4" s="1"/>
      <c r="B4" s="487" t="s">
        <v>53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</row>
    <row r="6" spans="1:15" ht="29.25" customHeight="1" x14ac:dyDescent="0.25">
      <c r="B6" s="199" t="s">
        <v>54</v>
      </c>
      <c r="C6" s="200" t="s">
        <v>55</v>
      </c>
      <c r="D6" s="201"/>
      <c r="F6" s="556" t="s">
        <v>124</v>
      </c>
      <c r="G6" s="557"/>
      <c r="H6" s="557"/>
      <c r="I6" s="557"/>
      <c r="J6" s="557"/>
      <c r="K6" s="557"/>
      <c r="L6" s="557"/>
      <c r="M6" s="557"/>
      <c r="N6" s="557"/>
      <c r="O6" s="557"/>
    </row>
  </sheetData>
  <mergeCells count="3">
    <mergeCell ref="B2:O2"/>
    <mergeCell ref="B4:O4"/>
    <mergeCell ref="F6:O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="95" zoomScaleNormal="95" workbookViewId="0">
      <selection activeCell="D20" sqref="D20"/>
    </sheetView>
  </sheetViews>
  <sheetFormatPr baseColWidth="10" defaultColWidth="9.140625" defaultRowHeight="15" x14ac:dyDescent="0.25"/>
  <cols>
    <col min="1" max="1" width="10.5703125"/>
    <col min="2" max="2" width="2.7109375"/>
    <col min="3" max="3" width="28.5703125" customWidth="1"/>
    <col min="4" max="6" width="10.5703125"/>
    <col min="7" max="7" width="14.140625" customWidth="1"/>
    <col min="8" max="9" width="10.5703125"/>
    <col min="10" max="10" width="4.28515625"/>
    <col min="11" max="1025" width="10.5703125"/>
  </cols>
  <sheetData>
    <row r="1" spans="1:12" s="2" customFormat="1" ht="14.25" x14ac:dyDescent="0.2"/>
    <row r="2" spans="1:12" s="1" customFormat="1" ht="51.75" customHeight="1" x14ac:dyDescent="0.25">
      <c r="B2" s="536" t="s">
        <v>56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</row>
    <row r="3" spans="1:12" ht="36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25" x14ac:dyDescent="0.25">
      <c r="A4" s="1"/>
      <c r="B4" s="487" t="s">
        <v>57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</row>
    <row r="6" spans="1:12" s="47" customFormat="1" ht="14.25" x14ac:dyDescent="0.2">
      <c r="B6" s="202"/>
      <c r="C6" s="203"/>
      <c r="D6" s="204"/>
      <c r="E6" s="203"/>
      <c r="F6" s="204"/>
      <c r="G6" s="204"/>
      <c r="H6" s="205"/>
      <c r="I6" s="205"/>
      <c r="J6" s="206"/>
    </row>
    <row r="7" spans="1:12" x14ac:dyDescent="0.25">
      <c r="A7" s="47"/>
      <c r="B7" s="207"/>
      <c r="C7" s="208" t="s">
        <v>2</v>
      </c>
      <c r="D7" s="209"/>
      <c r="E7" s="210"/>
      <c r="F7" s="209"/>
      <c r="G7" s="209"/>
      <c r="H7" s="209"/>
      <c r="I7" s="209"/>
      <c r="J7" s="211"/>
    </row>
    <row r="8" spans="1:12" ht="15" customHeight="1" x14ac:dyDescent="0.25">
      <c r="A8" s="47"/>
      <c r="B8" s="207"/>
      <c r="C8" s="559" t="s">
        <v>38</v>
      </c>
      <c r="D8" s="560" t="s">
        <v>58</v>
      </c>
      <c r="E8" s="561" t="s">
        <v>41</v>
      </c>
      <c r="F8" s="561" t="s">
        <v>59</v>
      </c>
      <c r="G8" s="561" t="s">
        <v>51</v>
      </c>
      <c r="H8" s="562" t="s">
        <v>54</v>
      </c>
      <c r="I8" s="563" t="s">
        <v>60</v>
      </c>
      <c r="J8" s="211"/>
    </row>
    <row r="9" spans="1:12" ht="21.75" customHeight="1" x14ac:dyDescent="0.25">
      <c r="A9" s="47"/>
      <c r="B9" s="207"/>
      <c r="C9" s="559"/>
      <c r="D9" s="560"/>
      <c r="E9" s="561"/>
      <c r="F9" s="561"/>
      <c r="G9" s="561"/>
      <c r="H9" s="562"/>
      <c r="I9" s="563"/>
      <c r="J9" s="211"/>
    </row>
    <row r="10" spans="1:12" x14ac:dyDescent="0.25">
      <c r="A10" s="47"/>
      <c r="B10" s="207"/>
      <c r="C10" s="559"/>
      <c r="D10" s="212" t="s">
        <v>105</v>
      </c>
      <c r="E10" s="213" t="s">
        <v>14</v>
      </c>
      <c r="F10" s="213" t="s">
        <v>14</v>
      </c>
      <c r="G10" s="213" t="s">
        <v>14</v>
      </c>
      <c r="H10" s="214" t="s">
        <v>14</v>
      </c>
      <c r="I10" s="215" t="s">
        <v>14</v>
      </c>
      <c r="J10" s="211"/>
    </row>
    <row r="11" spans="1:12" ht="32.25" customHeight="1" x14ac:dyDescent="0.25">
      <c r="A11" s="47"/>
      <c r="B11" s="207"/>
      <c r="C11" s="567" t="str">
        <f>'4.Costi di produzione'!B11</f>
        <v>Inserire il “Tipo di biomassa solida”</v>
      </c>
      <c r="D11" s="216">
        <f>'1.Costi acquisto materie prime'!C9</f>
        <v>0</v>
      </c>
      <c r="E11" s="217" t="e">
        <f>'4.Costi di produzione'!G11</f>
        <v>#DIV/0!</v>
      </c>
      <c r="F11" s="218"/>
      <c r="G11" s="219" t="e">
        <f>'5.Investimenti'!E14/D11</f>
        <v>#DIV/0!</v>
      </c>
      <c r="H11" s="220">
        <f>'6.Profitto minimo'!D6</f>
        <v>0</v>
      </c>
      <c r="I11" s="221" t="e">
        <f>SUM(E11:H11)</f>
        <v>#DIV/0!</v>
      </c>
      <c r="J11" s="222"/>
    </row>
    <row r="12" spans="1:12" x14ac:dyDescent="0.25">
      <c r="A12" s="47"/>
      <c r="B12" s="223"/>
      <c r="C12" s="224"/>
      <c r="D12" s="225"/>
      <c r="E12" s="224"/>
      <c r="F12" s="226"/>
      <c r="G12" s="226"/>
      <c r="H12" s="226"/>
      <c r="I12" s="226"/>
      <c r="J12" s="227"/>
    </row>
    <row r="14" spans="1:12" ht="13.9" customHeight="1" x14ac:dyDescent="0.25">
      <c r="C14" s="558" t="s">
        <v>61</v>
      </c>
      <c r="D14" s="558"/>
      <c r="E14" s="558"/>
      <c r="F14" s="558"/>
      <c r="G14" s="558"/>
      <c r="H14" s="558"/>
      <c r="I14" s="558"/>
      <c r="J14" s="558"/>
    </row>
    <row r="15" spans="1:12" x14ac:dyDescent="0.25">
      <c r="C15" s="558"/>
      <c r="D15" s="558"/>
      <c r="E15" s="558"/>
      <c r="F15" s="558"/>
      <c r="G15" s="558"/>
      <c r="H15" s="558"/>
      <c r="I15" s="558"/>
      <c r="J15" s="558"/>
    </row>
    <row r="16" spans="1:12" ht="13.5" customHeight="1" x14ac:dyDescent="0.25">
      <c r="C16" s="558"/>
      <c r="D16" s="558"/>
      <c r="E16" s="558"/>
      <c r="F16" s="558"/>
      <c r="G16" s="558"/>
      <c r="H16" s="558"/>
      <c r="I16" s="558"/>
      <c r="J16" s="558"/>
    </row>
    <row r="17" spans="3:10" ht="6" hidden="1" customHeight="1" x14ac:dyDescent="0.25">
      <c r="C17" s="558"/>
      <c r="D17" s="558"/>
      <c r="E17" s="558"/>
      <c r="F17" s="558"/>
      <c r="G17" s="558"/>
      <c r="H17" s="558"/>
      <c r="I17" s="558"/>
      <c r="J17" s="558"/>
    </row>
    <row r="18" spans="3:10" x14ac:dyDescent="0.25">
      <c r="C18" s="48"/>
    </row>
  </sheetData>
  <mergeCells count="10">
    <mergeCell ref="C14:J17"/>
    <mergeCell ref="B2:L2"/>
    <mergeCell ref="B4:L4"/>
    <mergeCell ref="C8:C10"/>
    <mergeCell ref="D8:D9"/>
    <mergeCell ref="E8:E9"/>
    <mergeCell ref="F8:F9"/>
    <mergeCell ref="G8:G9"/>
    <mergeCell ref="H8:H9"/>
    <mergeCell ref="I8:I9"/>
  </mergeCells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5"/>
  <sheetViews>
    <sheetView showGridLines="0" topLeftCell="A4" zoomScale="95" zoomScaleNormal="95" workbookViewId="0">
      <selection activeCell="D12" sqref="D12"/>
    </sheetView>
  </sheetViews>
  <sheetFormatPr baseColWidth="10" defaultColWidth="9.140625" defaultRowHeight="15" x14ac:dyDescent="0.25"/>
  <cols>
    <col min="1" max="1" width="11.140625" style="49"/>
    <col min="2" max="2" width="4.42578125" style="49"/>
    <col min="3" max="3" width="29.140625" style="49"/>
    <col min="4" max="4" width="11.140625" style="228"/>
    <col min="5" max="5" width="13.5703125" style="49"/>
    <col min="6" max="7" width="19.28515625" style="228"/>
    <col min="8" max="8" width="18.85546875" style="229"/>
    <col min="9" max="9" width="19" style="229"/>
    <col min="10" max="10" width="13.85546875" style="229"/>
    <col min="11" max="11" width="2.5703125" style="49"/>
    <col min="12" max="1025" width="11.140625" style="49"/>
  </cols>
  <sheetData>
    <row r="1" spans="1:20" s="2" customFormat="1" ht="14.25" x14ac:dyDescent="0.2"/>
    <row r="2" spans="1:20" s="1" customFormat="1" ht="51.75" customHeight="1" x14ac:dyDescent="0.25">
      <c r="B2" s="536" t="s">
        <v>0</v>
      </c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</row>
    <row r="3" spans="1:20" ht="36.7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T3"/>
    </row>
    <row r="4" spans="1:20" ht="20.25" x14ac:dyDescent="0.25">
      <c r="A4" s="1"/>
      <c r="B4" s="487" t="s">
        <v>62</v>
      </c>
      <c r="C4" s="487"/>
      <c r="D4" s="487"/>
      <c r="E4" s="487"/>
      <c r="F4" s="487"/>
      <c r="G4" s="487"/>
      <c r="H4" s="487"/>
      <c r="I4" s="487"/>
      <c r="J4" s="487"/>
      <c r="K4" s="487"/>
      <c r="L4" s="487"/>
      <c r="M4" s="487"/>
      <c r="T4"/>
    </row>
    <row r="5" spans="1:20" ht="20.25" x14ac:dyDescent="0.25">
      <c r="A5" s="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T5"/>
    </row>
    <row r="6" spans="1:20" ht="20.25" x14ac:dyDescent="0.3">
      <c r="A6" s="1"/>
      <c r="B6" s="50" t="s">
        <v>17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T6"/>
    </row>
    <row r="7" spans="1:20" x14ac:dyDescent="0.25">
      <c r="B7"/>
      <c r="C7"/>
      <c r="D7"/>
      <c r="E7"/>
      <c r="F7"/>
      <c r="G7"/>
      <c r="H7"/>
      <c r="I7"/>
      <c r="J7"/>
      <c r="T7"/>
    </row>
    <row r="8" spans="1:20" x14ac:dyDescent="0.25">
      <c r="B8" s="202"/>
      <c r="C8" s="53"/>
      <c r="D8" s="205"/>
      <c r="E8" s="53"/>
      <c r="F8" s="205"/>
      <c r="G8" s="205"/>
      <c r="H8" s="230"/>
      <c r="I8" s="230"/>
      <c r="J8" s="231"/>
      <c r="T8"/>
    </row>
    <row r="9" spans="1:20" x14ac:dyDescent="0.25">
      <c r="B9" s="207"/>
      <c r="C9" s="232" t="s">
        <v>125</v>
      </c>
      <c r="D9" s="233"/>
      <c r="E9" s="233"/>
      <c r="F9" s="233"/>
      <c r="G9" s="233"/>
      <c r="H9" s="47"/>
      <c r="I9" s="47"/>
      <c r="J9" s="211"/>
      <c r="T9"/>
    </row>
    <row r="10" spans="1:20" ht="45" x14ac:dyDescent="0.25">
      <c r="B10" s="207"/>
      <c r="C10" s="234" t="s">
        <v>63</v>
      </c>
      <c r="D10" s="234" t="s">
        <v>64</v>
      </c>
      <c r="E10" s="234" t="s">
        <v>65</v>
      </c>
      <c r="F10" s="234" t="s">
        <v>205</v>
      </c>
      <c r="G10" s="234" t="s">
        <v>66</v>
      </c>
      <c r="H10" s="482" t="s">
        <v>206</v>
      </c>
      <c r="I10" s="47"/>
      <c r="J10" s="211"/>
      <c r="T10"/>
    </row>
    <row r="11" spans="1:20" ht="24" x14ac:dyDescent="0.25">
      <c r="B11" s="207"/>
      <c r="C11" s="268" t="str">
        <f>'7.Prezzo di vendita minimo'!C11</f>
        <v>Inserire il “Tipo di biomassa solida”</v>
      </c>
      <c r="D11" s="235"/>
      <c r="E11" s="236"/>
      <c r="F11" s="237">
        <f>'1.Costi acquisto materie prime'!D13</f>
        <v>0</v>
      </c>
      <c r="G11" s="238">
        <f>D11*(1-0.01*F11)-(24.49/3600)*F11</f>
        <v>0</v>
      </c>
      <c r="H11" s="483" t="e">
        <f>'7.Prezzo di vendita minimo'!I11/('8.Valutazione dell competitivit'!G11*1000)</f>
        <v>#DIV/0!</v>
      </c>
      <c r="I11" s="47"/>
      <c r="J11" s="211"/>
      <c r="T11"/>
    </row>
    <row r="12" spans="1:20" x14ac:dyDescent="0.25">
      <c r="B12" s="207"/>
      <c r="C12" s="67"/>
      <c r="D12" s="239"/>
      <c r="E12" s="67"/>
      <c r="F12" s="239"/>
      <c r="G12" s="239"/>
      <c r="H12" s="240"/>
      <c r="I12" s="240"/>
      <c r="J12" s="241"/>
      <c r="T12"/>
    </row>
    <row r="13" spans="1:20" x14ac:dyDescent="0.25">
      <c r="B13" s="207"/>
      <c r="C13" s="232" t="s">
        <v>67</v>
      </c>
      <c r="D13" s="233"/>
      <c r="E13" s="233"/>
      <c r="F13" s="233"/>
      <c r="G13" s="233"/>
      <c r="H13" s="233"/>
      <c r="I13" s="233"/>
      <c r="J13" s="242"/>
      <c r="T13"/>
    </row>
    <row r="14" spans="1:20" ht="45" x14ac:dyDescent="0.25">
      <c r="B14" s="207"/>
      <c r="C14" s="234" t="s">
        <v>63</v>
      </c>
      <c r="D14" s="234" t="s">
        <v>68</v>
      </c>
      <c r="E14" s="234" t="s">
        <v>69</v>
      </c>
      <c r="F14" s="234" t="s">
        <v>70</v>
      </c>
      <c r="G14" s="234" t="s">
        <v>65</v>
      </c>
      <c r="H14" s="234" t="s">
        <v>71</v>
      </c>
      <c r="I14" s="243" t="s">
        <v>72</v>
      </c>
      <c r="J14" s="211"/>
      <c r="T14"/>
    </row>
    <row r="15" spans="1:20" x14ac:dyDescent="0.25">
      <c r="B15" s="207"/>
      <c r="C15" s="244"/>
      <c r="D15" s="245"/>
      <c r="E15" s="246"/>
      <c r="F15" s="247" t="e">
        <f>D15/E15</f>
        <v>#DIV/0!</v>
      </c>
      <c r="G15" s="247"/>
      <c r="H15" s="247"/>
      <c r="I15" s="248" t="s">
        <v>73</v>
      </c>
      <c r="J15" s="249" t="str">
        <f>IF(I15="included", "Attenzione: Considerare le TASSE per fare il paragone con il prezzo del prodotto finale", " ")</f>
        <v>Attenzione: Considerare le TASSE per fare il paragone con il prezzo del prodotto finale</v>
      </c>
      <c r="T15"/>
    </row>
    <row r="16" spans="1:20" x14ac:dyDescent="0.25">
      <c r="B16" s="207"/>
      <c r="C16" s="250"/>
      <c r="D16" s="251"/>
      <c r="E16" s="252"/>
      <c r="F16" s="247" t="e">
        <f>D16/E16</f>
        <v>#DIV/0!</v>
      </c>
      <c r="G16" s="253"/>
      <c r="H16" s="253"/>
      <c r="I16" s="254" t="s">
        <v>73</v>
      </c>
      <c r="J16" s="249" t="str">
        <f>IF(I16="included", "Attenzione: Considerare le TASSE per fare il paragone con il prezzo del prodotto finale", " ")</f>
        <v>Attenzione: Considerare le TASSE per fare il paragone con il prezzo del prodotto finale</v>
      </c>
      <c r="T16" s="47" t="s">
        <v>73</v>
      </c>
    </row>
    <row r="17" spans="2:20" x14ac:dyDescent="0.25">
      <c r="B17" s="207"/>
      <c r="C17" s="250"/>
      <c r="D17" s="251"/>
      <c r="E17" s="252"/>
      <c r="F17" s="247" t="e">
        <f>D17/E17</f>
        <v>#DIV/0!</v>
      </c>
      <c r="G17" s="253"/>
      <c r="H17" s="253"/>
      <c r="I17" s="254" t="s">
        <v>73</v>
      </c>
      <c r="J17" s="249" t="str">
        <f>IF(I17="included", "Attenzione: Considerare le TASSE per fare il paragone con il prezzo del prodotto finale", " ")</f>
        <v>Attenzione: Considerare le TASSE per fare il paragone con il prezzo del prodotto finale</v>
      </c>
      <c r="T17" s="47" t="s">
        <v>74</v>
      </c>
    </row>
    <row r="18" spans="2:20" x14ac:dyDescent="0.25">
      <c r="B18" s="207"/>
      <c r="C18" s="255"/>
      <c r="D18" s="256"/>
      <c r="E18" s="257"/>
      <c r="F18" s="247" t="e">
        <f>D18/E18</f>
        <v>#DIV/0!</v>
      </c>
      <c r="G18" s="258"/>
      <c r="H18" s="258"/>
      <c r="I18" s="259"/>
      <c r="J18" s="249" t="str">
        <f>IF(I18="included", "Attention:Take the TAXES into account to compare it with the price of the final product", " ")</f>
        <v xml:space="preserve"> </v>
      </c>
    </row>
    <row r="19" spans="2:20" x14ac:dyDescent="0.25">
      <c r="B19" s="223"/>
      <c r="C19" s="99"/>
      <c r="D19" s="260"/>
      <c r="E19" s="99"/>
      <c r="F19" s="260"/>
      <c r="G19" s="260"/>
      <c r="H19" s="261"/>
      <c r="I19" s="261"/>
      <c r="J19" s="262"/>
    </row>
    <row r="20" spans="2:20" x14ac:dyDescent="0.25">
      <c r="B20"/>
      <c r="C20"/>
      <c r="D20"/>
      <c r="E20"/>
      <c r="F20"/>
      <c r="G20"/>
      <c r="H20"/>
      <c r="I20"/>
      <c r="J20"/>
    </row>
    <row r="21" spans="2:20" ht="20.25" x14ac:dyDescent="0.3">
      <c r="B21" s="50"/>
      <c r="C21"/>
      <c r="D21"/>
      <c r="E21"/>
      <c r="F21"/>
      <c r="G21"/>
      <c r="H21"/>
      <c r="I21"/>
      <c r="J21"/>
    </row>
    <row r="22" spans="2:20" x14ac:dyDescent="0.25">
      <c r="B22"/>
      <c r="C22" s="263"/>
      <c r="D22" s="264"/>
      <c r="E22" s="263"/>
      <c r="F22" s="264"/>
      <c r="G22" s="264"/>
      <c r="H22" s="265"/>
      <c r="I22" s="265"/>
      <c r="J22" s="265"/>
    </row>
    <row r="23" spans="2:20" x14ac:dyDescent="0.25">
      <c r="B23" s="202"/>
      <c r="C23" s="203"/>
      <c r="D23" s="204"/>
      <c r="E23" s="203"/>
      <c r="F23" s="204"/>
      <c r="G23" s="204"/>
      <c r="H23" s="205"/>
      <c r="I23" s="205"/>
      <c r="J23" s="266"/>
    </row>
    <row r="24" spans="2:20" x14ac:dyDescent="0.25">
      <c r="B24" s="207"/>
      <c r="C24" s="208" t="s">
        <v>75</v>
      </c>
      <c r="D24" s="209"/>
      <c r="E24" s="210"/>
      <c r="F24" s="209"/>
      <c r="G24" s="209"/>
      <c r="H24" s="209"/>
      <c r="I24" s="209"/>
      <c r="J24" s="267"/>
    </row>
    <row r="25" spans="2:20" ht="14.25" customHeight="1" x14ac:dyDescent="0.25">
      <c r="B25" s="207"/>
      <c r="C25" s="559" t="s">
        <v>63</v>
      </c>
      <c r="D25" s="564" t="s">
        <v>76</v>
      </c>
      <c r="E25" s="565" t="s">
        <v>77</v>
      </c>
      <c r="F25" s="565" t="s">
        <v>78</v>
      </c>
      <c r="G25" s="565" t="s">
        <v>79</v>
      </c>
      <c r="H25" s="565" t="s">
        <v>80</v>
      </c>
      <c r="I25" s="565" t="s">
        <v>221</v>
      </c>
      <c r="J25" s="241"/>
    </row>
    <row r="26" spans="2:20" ht="41.25" customHeight="1" x14ac:dyDescent="0.25">
      <c r="B26" s="207"/>
      <c r="C26" s="559"/>
      <c r="D26" s="564"/>
      <c r="E26" s="565"/>
      <c r="F26" s="565"/>
      <c r="G26" s="565"/>
      <c r="H26" s="565"/>
      <c r="I26" s="565"/>
      <c r="J26" s="241"/>
    </row>
    <row r="27" spans="2:20" x14ac:dyDescent="0.25">
      <c r="B27" s="207"/>
      <c r="C27" s="268" t="str">
        <f>'7.Prezzo di vendita minimo'!C11</f>
        <v>Inserire il “Tipo di biomassa solida”</v>
      </c>
      <c r="D27" s="216">
        <f>'1.Costi acquisto materie prime'!C9</f>
        <v>0</v>
      </c>
      <c r="E27" s="218"/>
      <c r="F27" s="269" t="e">
        <f>'7.Prezzo di vendita minimo'!I11</f>
        <v>#DIV/0!</v>
      </c>
      <c r="G27" s="269" t="e">
        <f>E27-F27</f>
        <v>#DIV/0!</v>
      </c>
      <c r="H27" s="269">
        <f>D27*E27</f>
        <v>0</v>
      </c>
      <c r="I27" s="269" t="e">
        <f>D27*G27</f>
        <v>#DIV/0!</v>
      </c>
      <c r="J27" s="222" t="e">
        <f>IF(G27&gt;0,"OK","PROBLEM")</f>
        <v>#DIV/0!</v>
      </c>
    </row>
    <row r="28" spans="2:20" x14ac:dyDescent="0.25">
      <c r="B28" s="223"/>
      <c r="C28" s="224"/>
      <c r="D28" s="225"/>
      <c r="E28" s="225"/>
      <c r="F28" s="225"/>
      <c r="G28" s="225"/>
      <c r="H28" s="225"/>
      <c r="I28" s="225"/>
      <c r="J28" s="270"/>
    </row>
    <row r="29" spans="2:20" ht="14.25" customHeight="1" x14ac:dyDescent="0.25">
      <c r="B29"/>
      <c r="C29"/>
      <c r="H29" s="265"/>
      <c r="I29" s="265"/>
      <c r="J29" s="265"/>
    </row>
    <row r="30" spans="2:20" x14ac:dyDescent="0.25">
      <c r="B30" s="140"/>
      <c r="C30" s="140"/>
      <c r="H30" s="265"/>
      <c r="I30" s="265"/>
      <c r="J30" s="265"/>
    </row>
    <row r="31" spans="2:20" x14ac:dyDescent="0.25">
      <c r="B31" s="271"/>
      <c r="C31" s="140"/>
      <c r="H31" s="265"/>
      <c r="I31" s="265"/>
      <c r="J31" s="265"/>
    </row>
    <row r="32" spans="2:20" x14ac:dyDescent="0.25">
      <c r="B32" s="271"/>
      <c r="C32" s="436" t="s">
        <v>187</v>
      </c>
      <c r="D32" s="437"/>
      <c r="E32" s="438"/>
      <c r="F32" s="437"/>
      <c r="G32" s="335"/>
      <c r="H32" s="335"/>
      <c r="I32" s="335"/>
      <c r="J32" s="335"/>
      <c r="K32" s="335"/>
      <c r="L32" s="335"/>
    </row>
    <row r="33" spans="2:12" ht="14.25" customHeight="1" thickBot="1" x14ac:dyDescent="0.3">
      <c r="B33" s="271"/>
      <c r="C33" s="439"/>
      <c r="D33" s="437"/>
      <c r="E33" s="438"/>
      <c r="F33" s="437"/>
      <c r="G33" s="335"/>
      <c r="H33" s="335"/>
      <c r="I33" s="335"/>
      <c r="J33" s="335"/>
      <c r="K33" s="335"/>
      <c r="L33" s="335"/>
    </row>
    <row r="34" spans="2:12" x14ac:dyDescent="0.25">
      <c r="B34" s="48"/>
      <c r="C34" s="496" t="s">
        <v>184</v>
      </c>
      <c r="D34" s="440" t="s">
        <v>183</v>
      </c>
      <c r="E34" s="440" t="s">
        <v>155</v>
      </c>
      <c r="F34" s="440" t="s">
        <v>156</v>
      </c>
      <c r="G34" s="335"/>
      <c r="H34" s="335"/>
      <c r="I34" s="335"/>
      <c r="J34" s="335"/>
      <c r="K34" s="335"/>
      <c r="L34" s="335"/>
    </row>
    <row r="35" spans="2:12" ht="15.75" thickBot="1" x14ac:dyDescent="0.3">
      <c r="B35" s="140"/>
      <c r="C35" s="497"/>
      <c r="D35" s="441" t="s">
        <v>196</v>
      </c>
      <c r="E35" s="441" t="s">
        <v>157</v>
      </c>
      <c r="F35" s="441" t="s">
        <v>158</v>
      </c>
      <c r="G35" s="335"/>
      <c r="H35" s="335"/>
      <c r="I35" s="335"/>
      <c r="J35" s="335"/>
      <c r="K35" s="335"/>
      <c r="L35" s="335"/>
    </row>
    <row r="36" spans="2:12" ht="16.5" thickTop="1" thickBot="1" x14ac:dyDescent="0.3">
      <c r="C36" s="442" t="s">
        <v>188</v>
      </c>
      <c r="D36" s="443">
        <v>19.100000000000001</v>
      </c>
      <c r="E36" s="443">
        <v>0.3</v>
      </c>
      <c r="F36" s="443">
        <v>0.01</v>
      </c>
      <c r="G36" s="335"/>
      <c r="H36" s="335"/>
      <c r="I36" s="335"/>
      <c r="J36" s="335"/>
      <c r="K36" s="335"/>
      <c r="L36" s="335"/>
    </row>
    <row r="37" spans="2:12" ht="15.75" thickBot="1" x14ac:dyDescent="0.3">
      <c r="C37" s="444" t="s">
        <v>189</v>
      </c>
      <c r="D37" s="445">
        <v>19.2</v>
      </c>
      <c r="E37" s="445">
        <v>3</v>
      </c>
      <c r="F37" s="445">
        <v>0.01</v>
      </c>
      <c r="G37" s="335"/>
      <c r="H37" s="335"/>
      <c r="I37" s="335"/>
      <c r="J37" s="335"/>
      <c r="K37" s="335"/>
      <c r="L37" s="335"/>
    </row>
    <row r="38" spans="2:12" ht="15.75" thickBot="1" x14ac:dyDescent="0.3">
      <c r="C38" s="444" t="s">
        <v>190</v>
      </c>
      <c r="D38" s="445">
        <v>17.600000000000001</v>
      </c>
      <c r="E38" s="445">
        <v>5</v>
      </c>
      <c r="F38" s="445">
        <v>0.4</v>
      </c>
      <c r="G38" s="335"/>
      <c r="H38" s="335"/>
      <c r="I38" s="335"/>
      <c r="J38" s="335"/>
      <c r="K38" s="335"/>
      <c r="L38" s="335"/>
    </row>
    <row r="39" spans="2:12" ht="15.75" thickBot="1" x14ac:dyDescent="0.3">
      <c r="C39" s="444" t="s">
        <v>191</v>
      </c>
      <c r="D39" s="445">
        <v>17.600000000000001</v>
      </c>
      <c r="E39" s="445">
        <v>5</v>
      </c>
      <c r="F39" s="445">
        <v>0.5</v>
      </c>
      <c r="G39" s="335"/>
      <c r="H39" s="335"/>
      <c r="I39" s="335"/>
      <c r="J39" s="335"/>
      <c r="K39" s="335"/>
      <c r="L39" s="335"/>
    </row>
    <row r="40" spans="2:12" ht="15.75" thickBot="1" x14ac:dyDescent="0.3">
      <c r="C40" s="444" t="s">
        <v>192</v>
      </c>
      <c r="D40" s="445">
        <v>16.5</v>
      </c>
      <c r="E40" s="445" t="s">
        <v>159</v>
      </c>
      <c r="F40" s="445">
        <v>0.02</v>
      </c>
      <c r="G40" s="335"/>
      <c r="H40" s="335"/>
      <c r="I40" s="335"/>
      <c r="J40" s="335"/>
      <c r="K40" s="335"/>
      <c r="L40" s="335"/>
    </row>
    <row r="41" spans="2:12" ht="15.75" thickBot="1" x14ac:dyDescent="0.3">
      <c r="C41" s="444" t="s">
        <v>193</v>
      </c>
      <c r="D41" s="445">
        <v>19</v>
      </c>
      <c r="E41" s="445" t="s">
        <v>160</v>
      </c>
      <c r="F41" s="445" t="s">
        <v>161</v>
      </c>
      <c r="G41" s="335"/>
      <c r="H41" s="335"/>
      <c r="I41" s="335"/>
      <c r="J41" s="335"/>
      <c r="K41" s="335"/>
      <c r="L41" s="335"/>
    </row>
    <row r="42" spans="2:12" ht="15.75" thickBot="1" x14ac:dyDescent="0.3">
      <c r="C42" s="444" t="s">
        <v>185</v>
      </c>
      <c r="D42" s="445" t="s">
        <v>162</v>
      </c>
      <c r="E42" s="445" t="s">
        <v>163</v>
      </c>
      <c r="F42" s="445" t="s">
        <v>164</v>
      </c>
      <c r="G42" s="335"/>
      <c r="H42" s="335"/>
      <c r="I42" s="335"/>
      <c r="J42" s="335"/>
      <c r="K42" s="335"/>
      <c r="L42" s="335"/>
    </row>
    <row r="43" spans="2:12" ht="15.75" thickBot="1" x14ac:dyDescent="0.3">
      <c r="C43" s="444" t="s">
        <v>186</v>
      </c>
      <c r="D43" s="445" t="s">
        <v>165</v>
      </c>
      <c r="E43" s="445" t="s">
        <v>166</v>
      </c>
      <c r="F43" s="445" t="s">
        <v>167</v>
      </c>
      <c r="G43" s="335"/>
      <c r="H43" s="335"/>
      <c r="I43" s="335"/>
      <c r="J43" s="335"/>
      <c r="K43" s="335"/>
      <c r="L43" s="335"/>
    </row>
    <row r="44" spans="2:12" ht="15.75" thickBot="1" x14ac:dyDescent="0.3">
      <c r="C44" s="444" t="s">
        <v>194</v>
      </c>
      <c r="D44" s="445" t="s">
        <v>168</v>
      </c>
      <c r="E44" s="445" t="s">
        <v>169</v>
      </c>
      <c r="F44" s="445" t="s">
        <v>170</v>
      </c>
      <c r="G44" s="335"/>
      <c r="H44" s="335"/>
      <c r="I44" s="335"/>
      <c r="J44" s="335"/>
      <c r="K44" s="335"/>
      <c r="L44" s="335"/>
    </row>
    <row r="45" spans="2:12" x14ac:dyDescent="0.25">
      <c r="C45"/>
      <c r="D45"/>
      <c r="E45"/>
      <c r="F45"/>
      <c r="G45"/>
      <c r="H45"/>
      <c r="I45"/>
      <c r="J45"/>
      <c r="K45"/>
      <c r="L45"/>
    </row>
  </sheetData>
  <mergeCells count="10">
    <mergeCell ref="C34:C35"/>
    <mergeCell ref="B2:M2"/>
    <mergeCell ref="B4:M4"/>
    <mergeCell ref="C25:C26"/>
    <mergeCell ref="D25:D26"/>
    <mergeCell ref="E25:E26"/>
    <mergeCell ref="F25:F26"/>
    <mergeCell ref="G25:G26"/>
    <mergeCell ref="H25:H26"/>
    <mergeCell ref="I25:I26"/>
  </mergeCells>
  <dataValidations count="1">
    <dataValidation type="list" allowBlank="1" showInputMessage="1" showErrorMessage="1" sqref="I11:J11 I15:I18">
      <formula1>$T$16:$T$17</formula1>
      <formula2>0</formula2>
    </dataValidation>
  </dataValidations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1.Costi acquisto materie prime</vt:lpstr>
      <vt:lpstr>1.1Solo per agro-pellet</vt:lpstr>
      <vt:lpstr>2.Costi di pre-trattamento</vt:lpstr>
      <vt:lpstr>3.Costi del personale</vt:lpstr>
      <vt:lpstr>4.Costi di produzione</vt:lpstr>
      <vt:lpstr>5.Investimenti</vt:lpstr>
      <vt:lpstr>6.Profitto minimo</vt:lpstr>
      <vt:lpstr>7.Prezzo di vendita minimo</vt:lpstr>
      <vt:lpstr>8.Valutazione dell competitivit</vt:lpstr>
      <vt:lpstr>9.Profitto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Cosette Khawaja</dc:creator>
  <cp:lastModifiedBy>Eva López Hernandez</cp:lastModifiedBy>
  <cp:revision>15</cp:revision>
  <cp:lastPrinted>2015-12-04T13:05:34Z</cp:lastPrinted>
  <dcterms:created xsi:type="dcterms:W3CDTF">2015-04-08T09:37:09Z</dcterms:created>
  <dcterms:modified xsi:type="dcterms:W3CDTF">2016-04-25T10:13:53Z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